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ong\Bai giang\Downloads\"/>
    </mc:Choice>
  </mc:AlternateContent>
  <xr:revisionPtr revIDLastSave="0" documentId="13_ncr:1_{560E71F4-4584-4554-AAF8-18AFE02073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HPT NS_Danh sach diem" sheetId="1" r:id="rId1"/>
  </sheets>
  <calcPr calcId="181029"/>
</workbook>
</file>

<file path=xl/calcChain.xml><?xml version="1.0" encoding="utf-8"?>
<calcChain xmlns="http://schemas.openxmlformats.org/spreadsheetml/2006/main">
  <c r="D377" i="1" l="1"/>
  <c r="B377" i="1"/>
  <c r="D166" i="1"/>
  <c r="B166" i="1"/>
  <c r="D47" i="1"/>
  <c r="B47" i="1"/>
  <c r="D46" i="1"/>
  <c r="B46" i="1"/>
  <c r="D326" i="1"/>
  <c r="B326" i="1"/>
  <c r="D139" i="1"/>
  <c r="B139" i="1"/>
  <c r="D398" i="1"/>
  <c r="B398" i="1"/>
  <c r="D103" i="1"/>
  <c r="B103" i="1"/>
  <c r="D260" i="1"/>
  <c r="B260" i="1"/>
  <c r="D196" i="1"/>
  <c r="B196" i="1"/>
  <c r="D175" i="1"/>
  <c r="B175" i="1"/>
  <c r="D174" i="1"/>
  <c r="B174" i="1"/>
  <c r="D161" i="1"/>
  <c r="B161" i="1"/>
  <c r="D339" i="1"/>
  <c r="B339" i="1"/>
  <c r="D121" i="1"/>
  <c r="B121" i="1"/>
  <c r="D140" i="1"/>
  <c r="B140" i="1"/>
  <c r="D239" i="1"/>
  <c r="B239" i="1"/>
  <c r="D299" i="1"/>
  <c r="B299" i="1"/>
  <c r="D96" i="1"/>
  <c r="B96" i="1"/>
  <c r="D303" i="1"/>
  <c r="B303" i="1"/>
  <c r="D238" i="1"/>
  <c r="B238" i="1"/>
  <c r="D186" i="1"/>
  <c r="B186" i="1"/>
  <c r="D290" i="1"/>
  <c r="B290" i="1"/>
  <c r="D335" i="1"/>
  <c r="B335" i="1"/>
  <c r="D242" i="1"/>
  <c r="B242" i="1"/>
  <c r="D259" i="1"/>
  <c r="B259" i="1"/>
  <c r="D102" i="1"/>
  <c r="B102" i="1"/>
  <c r="D274" i="1"/>
  <c r="B274" i="1"/>
  <c r="D384" i="1"/>
  <c r="B384" i="1"/>
  <c r="D137" i="1"/>
  <c r="B137" i="1"/>
  <c r="D319" i="1"/>
  <c r="B319" i="1"/>
  <c r="D368" i="1"/>
  <c r="B368" i="1"/>
  <c r="D136" i="1"/>
  <c r="B136" i="1"/>
  <c r="D184" i="1"/>
  <c r="B184" i="1"/>
  <c r="D250" i="1"/>
  <c r="B250" i="1"/>
  <c r="D316" i="1"/>
  <c r="B316" i="1"/>
  <c r="D338" i="1"/>
  <c r="B338" i="1"/>
  <c r="D15" i="1"/>
  <c r="B15" i="1"/>
  <c r="D294" i="1"/>
  <c r="B294" i="1"/>
  <c r="D94" i="1"/>
  <c r="B94" i="1"/>
  <c r="D67" i="1"/>
  <c r="B67" i="1"/>
  <c r="D71" i="1"/>
  <c r="B71" i="1"/>
  <c r="D376" i="1"/>
  <c r="B376" i="1"/>
  <c r="D393" i="1"/>
  <c r="B393" i="1"/>
  <c r="D365" i="1"/>
  <c r="B365" i="1"/>
  <c r="D227" i="1"/>
  <c r="B227" i="1"/>
  <c r="D195" i="1"/>
  <c r="B195" i="1"/>
  <c r="D191" i="1"/>
  <c r="B191" i="1"/>
  <c r="D171" i="1"/>
  <c r="B171" i="1"/>
  <c r="D226" i="1"/>
  <c r="B226" i="1"/>
  <c r="D66" i="1"/>
  <c r="B66" i="1"/>
  <c r="D285" i="1"/>
  <c r="B285" i="1"/>
  <c r="D75" i="1"/>
  <c r="B75" i="1"/>
  <c r="D34" i="1"/>
  <c r="B34" i="1"/>
  <c r="D249" i="1"/>
  <c r="B249" i="1"/>
  <c r="D312" i="1"/>
  <c r="B312" i="1"/>
  <c r="D74" i="1"/>
  <c r="B74" i="1"/>
  <c r="D269" i="1"/>
  <c r="B269" i="1"/>
  <c r="D117" i="1"/>
  <c r="B117" i="1"/>
  <c r="D92" i="1"/>
  <c r="B92" i="1"/>
  <c r="D258" i="1"/>
  <c r="B258" i="1"/>
  <c r="D16" i="1"/>
  <c r="B16" i="1"/>
  <c r="D392" i="1"/>
  <c r="B392" i="1"/>
  <c r="D371" i="1"/>
  <c r="B371" i="1"/>
  <c r="D311" i="1"/>
  <c r="B311" i="1"/>
  <c r="D165" i="1"/>
  <c r="B165" i="1"/>
  <c r="D332" i="1"/>
  <c r="B332" i="1"/>
  <c r="D59" i="1"/>
  <c r="B59" i="1"/>
  <c r="D155" i="1"/>
  <c r="B155" i="1"/>
  <c r="D112" i="1"/>
  <c r="B112" i="1"/>
  <c r="D383" i="1"/>
  <c r="B383" i="1"/>
  <c r="D248" i="1"/>
  <c r="B248" i="1"/>
  <c r="D58" i="1"/>
  <c r="B58" i="1"/>
  <c r="D114" i="1"/>
  <c r="B114" i="1"/>
  <c r="D82" i="1"/>
  <c r="B82" i="1"/>
  <c r="D388" i="1"/>
  <c r="B388" i="1"/>
  <c r="D318" i="1"/>
  <c r="B318" i="1"/>
  <c r="D119" i="1"/>
  <c r="B119" i="1"/>
  <c r="D116" i="1"/>
  <c r="B116" i="1"/>
  <c r="D146" i="1"/>
  <c r="B146" i="1"/>
  <c r="D125" i="1"/>
  <c r="B125" i="1"/>
  <c r="D301" i="1"/>
  <c r="B301" i="1"/>
  <c r="D194" i="1"/>
  <c r="B194" i="1"/>
  <c r="D31" i="1"/>
  <c r="B31" i="1"/>
  <c r="D224" i="1"/>
  <c r="B224" i="1"/>
  <c r="D76" i="1"/>
  <c r="B76" i="1"/>
  <c r="D364" i="1"/>
  <c r="B364" i="1"/>
  <c r="D268" i="1"/>
  <c r="B268" i="1"/>
  <c r="D387" i="1"/>
  <c r="B387" i="1"/>
  <c r="D164" i="1"/>
  <c r="B164" i="1"/>
  <c r="D158" i="1"/>
  <c r="B158" i="1"/>
  <c r="D283" i="1"/>
  <c r="B283" i="1"/>
  <c r="D375" i="1"/>
  <c r="B375" i="1"/>
  <c r="D235" i="1"/>
  <c r="B235" i="1"/>
  <c r="D357" i="1"/>
  <c r="B357" i="1"/>
  <c r="D149" i="1"/>
  <c r="B149" i="1"/>
  <c r="D11" i="1"/>
  <c r="B11" i="1"/>
  <c r="D40" i="1"/>
  <c r="B40" i="1"/>
  <c r="D12" i="1"/>
  <c r="B12" i="1"/>
  <c r="D160" i="1"/>
  <c r="B160" i="1"/>
  <c r="D282" i="1"/>
  <c r="B282" i="1"/>
  <c r="D154" i="1"/>
  <c r="B154" i="1"/>
  <c r="D57" i="1"/>
  <c r="B57" i="1"/>
  <c r="D361" i="1"/>
  <c r="B361" i="1"/>
  <c r="D10" i="1"/>
  <c r="B10" i="1"/>
  <c r="D33" i="1"/>
  <c r="B33" i="1"/>
  <c r="D315" i="1"/>
  <c r="B315" i="1"/>
  <c r="D79" i="1"/>
  <c r="B79" i="1"/>
  <c r="D101" i="1"/>
  <c r="B101" i="1"/>
  <c r="D278" i="1"/>
  <c r="B278" i="1"/>
  <c r="D257" i="1"/>
  <c r="B257" i="1"/>
  <c r="D307" i="1"/>
  <c r="B307" i="1"/>
  <c r="D360" i="1"/>
  <c r="B360" i="1"/>
  <c r="D203" i="1"/>
  <c r="B203" i="1"/>
  <c r="D183" i="1"/>
  <c r="B183" i="1"/>
  <c r="D302" i="1"/>
  <c r="B302" i="1"/>
  <c r="D273" i="1"/>
  <c r="B273" i="1"/>
  <c r="D372" i="1"/>
  <c r="B372" i="1"/>
  <c r="D132" i="1"/>
  <c r="B132" i="1"/>
  <c r="D277" i="1"/>
  <c r="B277" i="1"/>
  <c r="D256" i="1"/>
  <c r="B256" i="1"/>
  <c r="D19" i="1"/>
  <c r="B19" i="1"/>
  <c r="D327" i="1"/>
  <c r="B327" i="1"/>
  <c r="D344" i="1"/>
  <c r="B344" i="1"/>
  <c r="D78" i="1"/>
  <c r="B78" i="1"/>
  <c r="D310" i="1"/>
  <c r="B310" i="1"/>
  <c r="D182" i="1"/>
  <c r="B182" i="1"/>
  <c r="D253" i="1"/>
  <c r="B253" i="1"/>
  <c r="D88" i="1"/>
  <c r="B88" i="1"/>
  <c r="D69" i="1"/>
  <c r="B69" i="1"/>
  <c r="D63" i="1"/>
  <c r="B63" i="1"/>
  <c r="D293" i="1"/>
  <c r="B293" i="1"/>
  <c r="D135" i="1"/>
  <c r="B135" i="1"/>
  <c r="D391" i="1"/>
  <c r="B391" i="1"/>
  <c r="D105" i="1"/>
  <c r="B105" i="1"/>
  <c r="D233" i="1"/>
  <c r="B233" i="1"/>
  <c r="D178" i="1"/>
  <c r="B178" i="1"/>
  <c r="D334" i="1"/>
  <c r="B334" i="1"/>
  <c r="D245" i="1"/>
  <c r="B245" i="1"/>
  <c r="D317" i="1"/>
  <c r="B317" i="1"/>
  <c r="D386" i="1"/>
  <c r="B386" i="1"/>
  <c r="D141" i="1"/>
  <c r="B141" i="1"/>
  <c r="D343" i="1"/>
  <c r="B343" i="1"/>
  <c r="D325" i="1"/>
  <c r="B325" i="1"/>
  <c r="D190" i="1"/>
  <c r="B190" i="1"/>
  <c r="D237" i="1"/>
  <c r="B237" i="1"/>
  <c r="D225" i="1"/>
  <c r="B225" i="1"/>
  <c r="D208" i="1"/>
  <c r="B208" i="1"/>
  <c r="D87" i="1"/>
  <c r="B87" i="1"/>
  <c r="D200" i="1"/>
  <c r="B200" i="1"/>
  <c r="D216" i="1"/>
  <c r="B216" i="1"/>
  <c r="D215" i="1"/>
  <c r="B215" i="1"/>
  <c r="D86" i="1"/>
  <c r="B86" i="1"/>
  <c r="D220" i="1"/>
  <c r="B220" i="1"/>
  <c r="D118" i="1"/>
  <c r="B118" i="1"/>
  <c r="D61" i="1"/>
  <c r="B61" i="1"/>
  <c r="D289" i="1"/>
  <c r="B289" i="1"/>
  <c r="D159" i="1"/>
  <c r="B159" i="1"/>
  <c r="D199" i="1"/>
  <c r="B199" i="1"/>
  <c r="D181" i="1"/>
  <c r="B181" i="1"/>
  <c r="D234" i="1"/>
  <c r="B234" i="1"/>
  <c r="D354" i="1"/>
  <c r="B354" i="1"/>
  <c r="D148" i="1"/>
  <c r="B148" i="1"/>
  <c r="D131" i="1"/>
  <c r="B131" i="1"/>
  <c r="D180" i="1"/>
  <c r="B180" i="1"/>
  <c r="D129" i="1"/>
  <c r="B129" i="1"/>
  <c r="D207" i="1"/>
  <c r="B207" i="1"/>
  <c r="D193" i="1"/>
  <c r="B193" i="1"/>
  <c r="D162" i="1"/>
  <c r="B162" i="1"/>
  <c r="D246" i="1"/>
  <c r="B246" i="1"/>
  <c r="D206" i="1"/>
  <c r="B206" i="1"/>
  <c r="D324" i="1"/>
  <c r="B324" i="1"/>
  <c r="D390" i="1"/>
  <c r="B390" i="1"/>
  <c r="D395" i="1"/>
  <c r="B395" i="1"/>
  <c r="D347" i="1"/>
  <c r="B347" i="1"/>
  <c r="D218" i="1"/>
  <c r="B218" i="1"/>
  <c r="D18" i="1"/>
  <c r="B18" i="1"/>
  <c r="D85" i="1"/>
  <c r="B85" i="1"/>
  <c r="D134" i="1"/>
  <c r="B134" i="1"/>
  <c r="D109" i="1"/>
  <c r="B109" i="1"/>
  <c r="D145" i="1"/>
  <c r="B145" i="1"/>
  <c r="D100" i="1"/>
  <c r="B100" i="1"/>
  <c r="D111" i="1"/>
  <c r="B111" i="1"/>
  <c r="D309" i="1"/>
  <c r="B309" i="1"/>
  <c r="D170" i="1"/>
  <c r="B170" i="1"/>
  <c r="D252" i="1"/>
  <c r="B252" i="1"/>
  <c r="D189" i="1"/>
  <c r="B189" i="1"/>
  <c r="D255" i="1"/>
  <c r="B255" i="1"/>
  <c r="D107" i="1"/>
  <c r="B107" i="1"/>
  <c r="D331" i="1"/>
  <c r="B331" i="1"/>
  <c r="D272" i="1"/>
  <c r="B272" i="1"/>
  <c r="D130" i="1"/>
  <c r="B130" i="1"/>
  <c r="D30" i="1"/>
  <c r="B30" i="1"/>
  <c r="D333" i="1"/>
  <c r="B333" i="1"/>
  <c r="D53" i="1"/>
  <c r="B53" i="1"/>
  <c r="D22" i="1"/>
  <c r="B22" i="1"/>
  <c r="D45" i="1"/>
  <c r="B45" i="1"/>
  <c r="D337" i="1"/>
  <c r="B337" i="1"/>
  <c r="D153" i="1"/>
  <c r="B153" i="1"/>
  <c r="D147" i="1"/>
  <c r="B147" i="1"/>
  <c r="D292" i="1"/>
  <c r="B292" i="1"/>
  <c r="D306" i="1"/>
  <c r="B306" i="1"/>
  <c r="D77" i="1"/>
  <c r="B77" i="1"/>
  <c r="D65" i="1"/>
  <c r="B65" i="1"/>
  <c r="D123" i="1"/>
  <c r="B123" i="1"/>
  <c r="D192" i="1"/>
  <c r="B192" i="1"/>
  <c r="D68" i="1"/>
  <c r="B68" i="1"/>
  <c r="D99" i="1"/>
  <c r="B99" i="1"/>
  <c r="D305" i="1"/>
  <c r="B305" i="1"/>
  <c r="D356" i="1"/>
  <c r="B356" i="1"/>
  <c r="D382" i="1"/>
  <c r="B382" i="1"/>
  <c r="D266" i="1"/>
  <c r="B266" i="1"/>
  <c r="D50" i="1"/>
  <c r="B50" i="1"/>
  <c r="D27" i="1"/>
  <c r="B27" i="1"/>
  <c r="D263" i="1"/>
  <c r="B263" i="1"/>
  <c r="D288" i="1"/>
  <c r="B288" i="1"/>
  <c r="D95" i="1"/>
  <c r="B95" i="1"/>
  <c r="D70" i="1"/>
  <c r="B70" i="1"/>
  <c r="D370" i="1"/>
  <c r="B370" i="1"/>
  <c r="D353" i="1"/>
  <c r="B353" i="1"/>
  <c r="D52" i="1"/>
  <c r="B52" i="1"/>
  <c r="D267" i="1"/>
  <c r="B267" i="1"/>
  <c r="D13" i="1"/>
  <c r="B13" i="1"/>
  <c r="D81" i="1"/>
  <c r="B81" i="1"/>
  <c r="D29" i="1"/>
  <c r="B29" i="1"/>
  <c r="D128" i="1"/>
  <c r="B128" i="1"/>
  <c r="D56" i="1"/>
  <c r="B56" i="1"/>
  <c r="D173" i="1"/>
  <c r="B173" i="1"/>
  <c r="D188" i="1"/>
  <c r="B188" i="1"/>
  <c r="D26" i="1"/>
  <c r="B26" i="1"/>
  <c r="D281" i="1"/>
  <c r="B281" i="1"/>
  <c r="D42" i="1"/>
  <c r="B42" i="1"/>
  <c r="D198" i="1"/>
  <c r="B198" i="1"/>
  <c r="D363" i="1"/>
  <c r="B363" i="1"/>
  <c r="D28" i="1"/>
  <c r="B28" i="1"/>
  <c r="D14" i="1"/>
  <c r="B14" i="1"/>
  <c r="D221" i="1"/>
  <c r="B221" i="1"/>
  <c r="D43" i="1"/>
  <c r="B43" i="1"/>
  <c r="D187" i="1"/>
  <c r="B187" i="1"/>
  <c r="D169" i="1"/>
  <c r="B169" i="1"/>
  <c r="D262" i="1"/>
  <c r="B262" i="1"/>
  <c r="D374" i="1"/>
  <c r="B374" i="1"/>
  <c r="D276" i="1"/>
  <c r="B276" i="1"/>
  <c r="D396" i="1"/>
  <c r="B396" i="1"/>
  <c r="D202" i="1"/>
  <c r="B202" i="1"/>
  <c r="D352" i="1"/>
  <c r="B352" i="1"/>
  <c r="D287" i="1"/>
  <c r="B287" i="1"/>
  <c r="D110" i="1"/>
  <c r="B110" i="1"/>
  <c r="D330" i="1"/>
  <c r="B330" i="1"/>
  <c r="D39" i="1"/>
  <c r="B39" i="1"/>
  <c r="D381" i="1"/>
  <c r="B381" i="1"/>
  <c r="D291" i="1"/>
  <c r="B291" i="1"/>
  <c r="D98" i="1"/>
  <c r="B98" i="1"/>
  <c r="D49" i="1"/>
  <c r="B49" i="1"/>
  <c r="D342" i="1"/>
  <c r="B342" i="1"/>
  <c r="D244" i="1"/>
  <c r="B244" i="1"/>
  <c r="D144" i="1"/>
  <c r="B144" i="1"/>
  <c r="D219" i="1"/>
  <c r="B219" i="1"/>
  <c r="D394" i="1"/>
  <c r="B394" i="1"/>
  <c r="D341" i="1"/>
  <c r="B341" i="1"/>
  <c r="D362" i="1"/>
  <c r="B362" i="1"/>
  <c r="D265" i="1"/>
  <c r="B265" i="1"/>
  <c r="D314" i="1"/>
  <c r="B314" i="1"/>
  <c r="D323" i="1"/>
  <c r="B323" i="1"/>
  <c r="D247" i="1"/>
  <c r="B247" i="1"/>
  <c r="D120" i="1"/>
  <c r="B120" i="1"/>
  <c r="D80" i="1"/>
  <c r="B80" i="1"/>
  <c r="D35" i="1"/>
  <c r="B35" i="1"/>
  <c r="D91" i="1"/>
  <c r="B91" i="1"/>
  <c r="D232" i="1"/>
  <c r="B232" i="1"/>
  <c r="D84" i="1"/>
  <c r="B84" i="1"/>
  <c r="D60" i="1"/>
  <c r="B60" i="1"/>
  <c r="D336" i="1"/>
  <c r="B336" i="1"/>
  <c r="D389" i="1"/>
  <c r="B389" i="1"/>
  <c r="D298" i="1"/>
  <c r="B298" i="1"/>
  <c r="D25" i="1"/>
  <c r="B25" i="1"/>
  <c r="D271" i="1"/>
  <c r="B271" i="1"/>
  <c r="D241" i="1"/>
  <c r="B241" i="1"/>
  <c r="D340" i="1"/>
  <c r="B340" i="1"/>
  <c r="D236" i="1"/>
  <c r="B236" i="1"/>
  <c r="D73" i="1"/>
  <c r="B73" i="1"/>
  <c r="D20" i="1"/>
  <c r="B20" i="1"/>
  <c r="D300" i="1"/>
  <c r="B300" i="1"/>
  <c r="D297" i="1"/>
  <c r="B297" i="1"/>
  <c r="D280" i="1"/>
  <c r="B280" i="1"/>
  <c r="D240" i="1"/>
  <c r="B240" i="1"/>
  <c r="D113" i="1"/>
  <c r="B113" i="1"/>
  <c r="D346" i="1"/>
  <c r="B346" i="1"/>
  <c r="D55" i="1"/>
  <c r="B55" i="1"/>
  <c r="D9" i="1"/>
  <c r="B9" i="1"/>
  <c r="D24" i="1"/>
  <c r="B24" i="1"/>
  <c r="D37" i="1"/>
  <c r="B37" i="1"/>
  <c r="D351" i="1"/>
  <c r="B351" i="1"/>
  <c r="D214" i="1"/>
  <c r="B214" i="1"/>
  <c r="D355" i="1"/>
  <c r="B355" i="1"/>
  <c r="D279" i="1"/>
  <c r="B279" i="1"/>
  <c r="D127" i="1"/>
  <c r="B127" i="1"/>
  <c r="D54" i="1"/>
  <c r="B54" i="1"/>
  <c r="D231" i="1"/>
  <c r="B231" i="1"/>
  <c r="D23" i="1"/>
  <c r="B23" i="1"/>
  <c r="D275" i="1"/>
  <c r="B275" i="1"/>
  <c r="D367" i="1"/>
  <c r="B367" i="1"/>
  <c r="D62" i="1"/>
  <c r="B62" i="1"/>
  <c r="D264" i="1"/>
  <c r="B264" i="1"/>
  <c r="D167" i="1"/>
  <c r="B167" i="1"/>
  <c r="D157" i="1"/>
  <c r="B157" i="1"/>
  <c r="D350" i="1"/>
  <c r="B350" i="1"/>
  <c r="D205" i="1"/>
  <c r="B205" i="1"/>
  <c r="D185" i="1"/>
  <c r="B185" i="1"/>
  <c r="D93" i="1"/>
  <c r="B93" i="1"/>
  <c r="D143" i="1"/>
  <c r="B143" i="1"/>
  <c r="D177" i="1"/>
  <c r="B177" i="1"/>
  <c r="D48" i="1"/>
  <c r="B48" i="1"/>
  <c r="D142" i="1"/>
  <c r="B142" i="1"/>
  <c r="D212" i="1"/>
  <c r="B212" i="1"/>
  <c r="D380" i="1"/>
  <c r="B380" i="1"/>
  <c r="D349" i="1"/>
  <c r="B349" i="1"/>
  <c r="D104" i="1"/>
  <c r="B104" i="1"/>
  <c r="D286" i="1"/>
  <c r="B286" i="1"/>
  <c r="D358" i="1"/>
  <c r="B358" i="1"/>
  <c r="D41" i="1"/>
  <c r="B41" i="1"/>
  <c r="D296" i="1"/>
  <c r="B296" i="1"/>
  <c r="D223" i="1"/>
  <c r="B223" i="1"/>
  <c r="D322" i="1"/>
  <c r="B322" i="1"/>
  <c r="D115" i="1"/>
  <c r="B115" i="1"/>
  <c r="D243" i="1"/>
  <c r="B243" i="1"/>
  <c r="D230" i="1"/>
  <c r="B230" i="1"/>
  <c r="D152" i="1"/>
  <c r="B152" i="1"/>
  <c r="D106" i="1"/>
  <c r="B106" i="1"/>
  <c r="D163" i="1"/>
  <c r="B163" i="1"/>
  <c r="D304" i="1"/>
  <c r="B304" i="1"/>
  <c r="D329" i="1"/>
  <c r="B329" i="1"/>
  <c r="D21" i="1"/>
  <c r="B21" i="1"/>
  <c r="D345" i="1"/>
  <c r="B345" i="1"/>
  <c r="D176" i="1"/>
  <c r="B176" i="1"/>
  <c r="D17" i="1"/>
  <c r="B17" i="1"/>
  <c r="D204" i="1"/>
  <c r="B204" i="1"/>
  <c r="D124" i="1"/>
  <c r="B124" i="1"/>
  <c r="D172" i="1"/>
  <c r="B172" i="1"/>
  <c r="D379" i="1"/>
  <c r="B379" i="1"/>
  <c r="D201" i="1"/>
  <c r="B201" i="1"/>
  <c r="D211" i="1"/>
  <c r="B211" i="1"/>
  <c r="D251" i="1"/>
  <c r="B251" i="1"/>
  <c r="D8" i="1"/>
  <c r="B8" i="1"/>
  <c r="D108" i="1"/>
  <c r="B108" i="1"/>
  <c r="D83" i="1"/>
  <c r="B83" i="1"/>
  <c r="D97" i="1"/>
  <c r="B97" i="1"/>
  <c r="D179" i="1"/>
  <c r="B179" i="1"/>
  <c r="D229" i="1"/>
  <c r="B229" i="1"/>
  <c r="D151" i="1"/>
  <c r="B151" i="1"/>
  <c r="D6" i="1"/>
  <c r="B6" i="1"/>
  <c r="D64" i="1"/>
  <c r="B64" i="1"/>
  <c r="D373" i="1"/>
  <c r="B373" i="1"/>
  <c r="D90" i="1"/>
  <c r="B90" i="1"/>
  <c r="D122" i="1"/>
  <c r="B122" i="1"/>
  <c r="D254" i="1"/>
  <c r="B254" i="1"/>
  <c r="D44" i="1"/>
  <c r="B44" i="1"/>
  <c r="D378" i="1"/>
  <c r="B378" i="1"/>
  <c r="D295" i="1"/>
  <c r="B295" i="1"/>
  <c r="D261" i="1"/>
  <c r="B261" i="1"/>
  <c r="D210" i="1"/>
  <c r="B210" i="1"/>
  <c r="D321" i="1"/>
  <c r="B321" i="1"/>
  <c r="D369" i="1"/>
  <c r="B369" i="1"/>
  <c r="D150" i="1"/>
  <c r="B150" i="1"/>
  <c r="D156" i="1"/>
  <c r="B156" i="1"/>
  <c r="D359" i="1"/>
  <c r="B359" i="1"/>
  <c r="D270" i="1"/>
  <c r="B270" i="1"/>
  <c r="D126" i="1"/>
  <c r="B126" i="1"/>
  <c r="D209" i="1"/>
  <c r="B209" i="1"/>
  <c r="D89" i="1"/>
  <c r="B89" i="1"/>
  <c r="D308" i="1"/>
  <c r="B308" i="1"/>
  <c r="D213" i="1"/>
  <c r="B213" i="1"/>
  <c r="D36" i="1"/>
  <c r="B36" i="1"/>
  <c r="D348" i="1"/>
  <c r="B348" i="1"/>
  <c r="D138" i="1"/>
  <c r="B138" i="1"/>
  <c r="D222" i="1"/>
  <c r="B222" i="1"/>
  <c r="D32" i="1"/>
  <c r="B32" i="1"/>
  <c r="D217" i="1"/>
  <c r="B217" i="1"/>
  <c r="D284" i="1"/>
  <c r="B284" i="1"/>
  <c r="D72" i="1"/>
  <c r="B72" i="1"/>
  <c r="D7" i="1"/>
  <c r="B7" i="1"/>
  <c r="D328" i="1"/>
  <c r="B328" i="1"/>
  <c r="D320" i="1"/>
  <c r="B320" i="1"/>
  <c r="D366" i="1"/>
  <c r="B366" i="1"/>
  <c r="D133" i="1"/>
  <c r="B133" i="1"/>
  <c r="D168" i="1"/>
  <c r="B168" i="1"/>
  <c r="D313" i="1"/>
  <c r="B313" i="1"/>
  <c r="D197" i="1"/>
  <c r="B197" i="1"/>
  <c r="D38" i="1"/>
  <c r="B38" i="1"/>
  <c r="D385" i="1"/>
  <c r="B385" i="1"/>
  <c r="D228" i="1"/>
  <c r="B228" i="1"/>
  <c r="D397" i="1"/>
  <c r="B397" i="1"/>
  <c r="D51" i="1"/>
  <c r="B51" i="1"/>
</calcChain>
</file>

<file path=xl/sharedStrings.xml><?xml version="1.0" encoding="utf-8"?>
<sst xmlns="http://schemas.openxmlformats.org/spreadsheetml/2006/main" count="1201" uniqueCount="405">
  <si>
    <t>TỈNH HƯNG YÊN NĂM HỌC 2023-2024</t>
  </si>
  <si>
    <t>NĂM HỌC 2023-2024</t>
  </si>
  <si>
    <t>DANH SÁCH DỰ TUYỂN NGUYỆN VỌNG 1</t>
  </si>
  <si>
    <t>Khóa thi ngày 03/06/2023 và 04/06/2023</t>
  </si>
  <si>
    <t>Điểm thi số 16 - THPT Nguyễn Siêu</t>
  </si>
  <si>
    <t>STT</t>
  </si>
  <si>
    <t>Số báo danh</t>
  </si>
  <si>
    <t>Họ và tên</t>
  </si>
  <si>
    <t>Ngày sinh</t>
  </si>
  <si>
    <t>Giới tính</t>
  </si>
  <si>
    <t>Dân tộc</t>
  </si>
  <si>
    <t>Điểm ưu tiên</t>
  </si>
  <si>
    <t>Tuyển thẳng</t>
  </si>
  <si>
    <t>Tổng điểm thi</t>
  </si>
  <si>
    <t>Ghi chú (Điểm liệt, vi phạm quy chế thi, đỗ chuyên)</t>
  </si>
  <si>
    <t>Đỗ Đình Thiên An</t>
  </si>
  <si>
    <t>Nam</t>
  </si>
  <si>
    <t>Kinh</t>
  </si>
  <si>
    <t>Lê Đức An</t>
  </si>
  <si>
    <t>Nữ</t>
  </si>
  <si>
    <t>Dương Hải Anh</t>
  </si>
  <si>
    <t>Đào Thị Vân Anh</t>
  </si>
  <si>
    <t>Đặng Vân Anh</t>
  </si>
  <si>
    <t>Đoàn Ngọc Lan Anh</t>
  </si>
  <si>
    <t>Đỗ Hải Anh</t>
  </si>
  <si>
    <t>Đỗ Phương Anh</t>
  </si>
  <si>
    <t>Đỗ Thị Ngọc Anh</t>
  </si>
  <si>
    <t>Đỗ Thị Phương Anh</t>
  </si>
  <si>
    <t>Đỗ Thị Vân Anh</t>
  </si>
  <si>
    <t>Đỗ Tiến Anh</t>
  </si>
  <si>
    <t>Hoàng Anh</t>
  </si>
  <si>
    <t>Có</t>
  </si>
  <si>
    <t>Hồ Thị Phương Anh</t>
  </si>
  <si>
    <t>Khoa Thị Quỳnh Anh</t>
  </si>
  <si>
    <t>Lê Đức Anh</t>
  </si>
  <si>
    <t>Lê Hà Anh</t>
  </si>
  <si>
    <t>Lưu Phương Anh</t>
  </si>
  <si>
    <t>Nguyễn Duy Việt Anh</t>
  </si>
  <si>
    <t>Nguyễn Hải Anh</t>
  </si>
  <si>
    <t>Nguyễn Lan Anh</t>
  </si>
  <si>
    <t>Nguyễn Ngọc Phương Anh</t>
  </si>
  <si>
    <t>Nguyễn Thị Mai Anh</t>
  </si>
  <si>
    <t>Nguyễn Thị Ngọc Anh</t>
  </si>
  <si>
    <t>Nguyễn Thị Phương Anh</t>
  </si>
  <si>
    <t>Nguyễn Thị Vân Anh</t>
  </si>
  <si>
    <t>Nguyễn Tuấn Anh</t>
  </si>
  <si>
    <t>Nguyễn Việt Anh</t>
  </si>
  <si>
    <t>Phan An Ngọc Anh</t>
  </si>
  <si>
    <t>Phan Đình Tuấn Anh</t>
  </si>
  <si>
    <t>Phan Ngọc Anh</t>
  </si>
  <si>
    <t>Phan Quang Duy Anh</t>
  </si>
  <si>
    <t>Phan Thị Lan Anh</t>
  </si>
  <si>
    <t>Phạm Ngọc Anh</t>
  </si>
  <si>
    <t>Phạm Quốc Anh</t>
  </si>
  <si>
    <t>Phạm Quỳnh Anh</t>
  </si>
  <si>
    <t>Phạm Thị Kim Anh</t>
  </si>
  <si>
    <t>Phạm Thị Phương Anh</t>
  </si>
  <si>
    <t>Phạm Tiến Anh</t>
  </si>
  <si>
    <t>Trần Phương Anh</t>
  </si>
  <si>
    <t>Trần Thị Quỳnh Anh</t>
  </si>
  <si>
    <t>Trương Công Tuấn Anh</t>
  </si>
  <si>
    <t>Văn Thị Mai Anh</t>
  </si>
  <si>
    <t>Đỗ Hữu Ánh</t>
  </si>
  <si>
    <t>Đỗ Thị Ngọc Ánh</t>
  </si>
  <si>
    <t>Lê Ngọc Ánh</t>
  </si>
  <si>
    <t>Nguyễn Ngọc Ánh</t>
  </si>
  <si>
    <t>Phạm Ngọc Ánh</t>
  </si>
  <si>
    <t>Đỗ Hữu Gia Bảo</t>
  </si>
  <si>
    <t>Nguyễn Huy Bảo</t>
  </si>
  <si>
    <t>Phạm Duy Bảo</t>
  </si>
  <si>
    <t>Trần Nguyễn Gia Bảo</t>
  </si>
  <si>
    <t>Phạm Xuân Bắc</t>
  </si>
  <si>
    <t>Hoàng Thị Tâm Bình</t>
  </si>
  <si>
    <t>Nguyễn Xuân Bình</t>
  </si>
  <si>
    <t>Đỗ Thị Ngọc Bích</t>
  </si>
  <si>
    <t>Lê Ngọc Bích</t>
  </si>
  <si>
    <t>Đỗ Ngọc Minh Châu</t>
  </si>
  <si>
    <t>Dương Quỳnh Chi</t>
  </si>
  <si>
    <t>Đặng Thị Hương Chi</t>
  </si>
  <si>
    <t>Nguyễn Thị Thảo Chi</t>
  </si>
  <si>
    <t>Văn Thị Yến Chi</t>
  </si>
  <si>
    <t>Nguyễn Xuân Chiến</t>
  </si>
  <si>
    <t>Lê Huy Chương</t>
  </si>
  <si>
    <t>Tường Duy Công</t>
  </si>
  <si>
    <t>Đỗ Đình Việt Cường</t>
  </si>
  <si>
    <t>Phan Văn Cường</t>
  </si>
  <si>
    <t>Trần Văn Cường</t>
  </si>
  <si>
    <t>Đỗ Ngọc Diệp</t>
  </si>
  <si>
    <t>Đỗ Thị Ngọc Diệp</t>
  </si>
  <si>
    <t>Vũ Thị Dịu</t>
  </si>
  <si>
    <t>Nguyễn Thị Thùy Dung</t>
  </si>
  <si>
    <t>Phạm Thị Thùy Dung</t>
  </si>
  <si>
    <t>Hoàng Đức Duy</t>
  </si>
  <si>
    <t>Lê Đức Duy</t>
  </si>
  <si>
    <t>Lê Phạm Khánh Duy</t>
  </si>
  <si>
    <t>Nguyễn Văn Duy</t>
  </si>
  <si>
    <t>Phạm Khắc Duy</t>
  </si>
  <si>
    <t>Trần Thành Duy</t>
  </si>
  <si>
    <t>Đỗ Bá Dũng</t>
  </si>
  <si>
    <t>Đỗ Tiến Dũng</t>
  </si>
  <si>
    <t>Nguyễn Anh Dũng</t>
  </si>
  <si>
    <t>Nguyễn Tấn Dũng</t>
  </si>
  <si>
    <t>Trần Tiến Dũng</t>
  </si>
  <si>
    <t>Đỗ Khánh Dương</t>
  </si>
  <si>
    <t>Đỗ Thị Quỳnh Dương</t>
  </si>
  <si>
    <t>Nguyễn Thùy Dương</t>
  </si>
  <si>
    <t>Phan Thị Thùy Dương</t>
  </si>
  <si>
    <t>Văn Tiến Dương</t>
  </si>
  <si>
    <t>Phạm Gia Đại</t>
  </si>
  <si>
    <t>Phạm Hoàng Đại</t>
  </si>
  <si>
    <t>Đỗ Hữu Đạt</t>
  </si>
  <si>
    <t>Đỗ Khắc Đạt</t>
  </si>
  <si>
    <t>Đỗ Văn Đạt</t>
  </si>
  <si>
    <t>Lê Tất Đạt</t>
  </si>
  <si>
    <t>Ngô Trọng Tuấn Đạt</t>
  </si>
  <si>
    <t>Nguyễn Bá Đạt</t>
  </si>
  <si>
    <t>Nguyễn Thành Đạt</t>
  </si>
  <si>
    <t>Nguyễn Tiến Đạt</t>
  </si>
  <si>
    <t>Nguyễn Văn Đạt</t>
  </si>
  <si>
    <t>Đoàn Minh Đức</t>
  </si>
  <si>
    <t>Đỗ Nguyễn Trí Đức</t>
  </si>
  <si>
    <t>Nguyễn Bá Đức</t>
  </si>
  <si>
    <t>Nguyễn Đỗ Minh Đức</t>
  </si>
  <si>
    <t>Nguyễn Trần Minh Đức</t>
  </si>
  <si>
    <t>Trần Minh Đức</t>
  </si>
  <si>
    <t>Nguyễn Thị Hương Giang</t>
  </si>
  <si>
    <t>Nguyễn Thị Trà Giang</t>
  </si>
  <si>
    <t>Vũ Thị Giang</t>
  </si>
  <si>
    <t>Đỗ Ngọc Hà</t>
  </si>
  <si>
    <t>Đỗ Thị Thu Hà</t>
  </si>
  <si>
    <t>Lê Thu Hà</t>
  </si>
  <si>
    <t>Nguyễn Thị Ngọc Hà</t>
  </si>
  <si>
    <t>Hoàng Minh Hải</t>
  </si>
  <si>
    <t>Lê Minh Hải</t>
  </si>
  <si>
    <t>Nguyễn Đăng Đức Hải</t>
  </si>
  <si>
    <t>Nguyễn Trung Hải</t>
  </si>
  <si>
    <t>Tường Duy Hải</t>
  </si>
  <si>
    <t>Đỗ Nguyễn Hải Hằng</t>
  </si>
  <si>
    <t>Lê Thanh Hằng</t>
  </si>
  <si>
    <t>Nguyễn Thị Hằng</t>
  </si>
  <si>
    <t>Bùi Gia Hân</t>
  </si>
  <si>
    <t>Trần Thị Hân</t>
  </si>
  <si>
    <t>Lê Thu Hiền</t>
  </si>
  <si>
    <t>Trần Thị Thanh Hiền</t>
  </si>
  <si>
    <t>Dương Thị Hiếu</t>
  </si>
  <si>
    <t>Đỗ Tất Trung Hiếu</t>
  </si>
  <si>
    <t>Đỗ Văn Hiếu</t>
  </si>
  <si>
    <t>Đỗ Viết Hiếu</t>
  </si>
  <si>
    <t>Hoàng Trung Hiếu</t>
  </si>
  <si>
    <t>Lê Anh Hiếu</t>
  </si>
  <si>
    <t>Lê Đức Hiếu</t>
  </si>
  <si>
    <t>Lê Minh Hiếu</t>
  </si>
  <si>
    <t>Lê Trung Hiếu</t>
  </si>
  <si>
    <t>Nguyễn Mạnh Hiếu</t>
  </si>
  <si>
    <t>Nguyễn Trung Hiếu</t>
  </si>
  <si>
    <t>Tường Duy Đức Hiếu</t>
  </si>
  <si>
    <t>Đào Hoàng Hiệp</t>
  </si>
  <si>
    <t>Phạm Văn Hiệp</t>
  </si>
  <si>
    <t>Lê Huy Hiệu</t>
  </si>
  <si>
    <t>Đỗ Quỳnh Hoa</t>
  </si>
  <si>
    <t>Nguyễn Thị Hoan</t>
  </si>
  <si>
    <t>Lê Thị Hoàn</t>
  </si>
  <si>
    <t>Đặng Việt Hoàng</t>
  </si>
  <si>
    <t>Nguyễn Văn Hoàng</t>
  </si>
  <si>
    <t>Phạm Việt Hoàng</t>
  </si>
  <si>
    <t>Đỗ Thị Ánh Hồng</t>
  </si>
  <si>
    <t>Nguyễn Thị Hồng</t>
  </si>
  <si>
    <t>Nguyễn Thị Thu Hồng</t>
  </si>
  <si>
    <t>Phạm Thị Hồng Huệ</t>
  </si>
  <si>
    <t>Đình Quang Huy</t>
  </si>
  <si>
    <t>Đỗ Quang Huy</t>
  </si>
  <si>
    <t>Đồng Thị Huyền</t>
  </si>
  <si>
    <t>Đỗ Thị Thanh Huyền</t>
  </si>
  <si>
    <t>Đỗ Thu Huyền</t>
  </si>
  <si>
    <t>Hà Thị Ngọc Huyền</t>
  </si>
  <si>
    <t>Lê Thị Minh Huyền</t>
  </si>
  <si>
    <t>Nguyễn Thị Huyền</t>
  </si>
  <si>
    <t>Đỗ Đình Mạnh Hùng</t>
  </si>
  <si>
    <t>Nguyễn Đức Hùng</t>
  </si>
  <si>
    <t>Phạm Mạnh Hùng</t>
  </si>
  <si>
    <t>Dương Thị Thu Hương</t>
  </si>
  <si>
    <t>Đỗ Quỳnh Hương</t>
  </si>
  <si>
    <t>Lê Lan Hương</t>
  </si>
  <si>
    <t>Lê Thị Thu Hương</t>
  </si>
  <si>
    <t>Nguyễn Thị Mai Hương</t>
  </si>
  <si>
    <t>Phạm Thị Quỳnh Hương</t>
  </si>
  <si>
    <t>Lê Bích Hường</t>
  </si>
  <si>
    <t>Nguyễn Văn Hướng</t>
  </si>
  <si>
    <t>Hoàng Minh Khánh</t>
  </si>
  <si>
    <t>Lê Đình Khánh</t>
  </si>
  <si>
    <t>Nguyễn Gia Khánh</t>
  </si>
  <si>
    <t>Nguyễn Ngọc Khánh</t>
  </si>
  <si>
    <t>Lê Văn Kiên</t>
  </si>
  <si>
    <t>Nguyễn Văn Kiên</t>
  </si>
  <si>
    <t>Đỗ Tuấn Kiệt</t>
  </si>
  <si>
    <t>Đặng Thị Ngọc Lan</t>
  </si>
  <si>
    <t>Nguyễn Thị Ngọc Lan</t>
  </si>
  <si>
    <t>Phan Thị Ngọc Lan</t>
  </si>
  <si>
    <t>Hoàng Anh Lâm</t>
  </si>
  <si>
    <t>Lê Thị Thuý Lệ</t>
  </si>
  <si>
    <t>Đỗ Bá Hoàng Linh</t>
  </si>
  <si>
    <t>Đỗ Hà Linh</t>
  </si>
  <si>
    <t>Đỗ Thị Thùy Linh</t>
  </si>
  <si>
    <t>Đỗ Thị Vân Linh</t>
  </si>
  <si>
    <t>Đỗ Thuỳ Linh</t>
  </si>
  <si>
    <t>Lê Thị Linh</t>
  </si>
  <si>
    <t>Lê Thị Khánh Linh</t>
  </si>
  <si>
    <t>Lê Thị Mai Linh</t>
  </si>
  <si>
    <t>Lê Thuỳ Linh</t>
  </si>
  <si>
    <t>Nguyễn Khánh Linh</t>
  </si>
  <si>
    <t>Nguyễn Mai Linh</t>
  </si>
  <si>
    <t>Nguyễn Thị Diệu Linh</t>
  </si>
  <si>
    <t>Nguyễn Thị Mai Linh</t>
  </si>
  <si>
    <t>Nguyễn Thị Thuỳ Linh</t>
  </si>
  <si>
    <t>Nguyễn Thùy Linh</t>
  </si>
  <si>
    <t>Nguyễn Trần Hải Linh</t>
  </si>
  <si>
    <t>Nguyễn Tú Linh</t>
  </si>
  <si>
    <t>Nguyễn Văn Linh</t>
  </si>
  <si>
    <t>Phạm Thị Hoài Linh</t>
  </si>
  <si>
    <t>Phạm Thị Phương Linh</t>
  </si>
  <si>
    <t>Phạm Thùy Linh</t>
  </si>
  <si>
    <t>Trần Thị Khánh Linh</t>
  </si>
  <si>
    <t>Trần Thuỳ Linh</t>
  </si>
  <si>
    <t>Tường Hữu Duy Linh</t>
  </si>
  <si>
    <t>Văn Thị Phương Linh</t>
  </si>
  <si>
    <t>Vũ Thị Diệu Linh</t>
  </si>
  <si>
    <t>Đỗ Thành Long</t>
  </si>
  <si>
    <t>Thi chuyên</t>
  </si>
  <si>
    <t>Hoàng Hải Long</t>
  </si>
  <si>
    <t>Nguyễn Quang Lộc</t>
  </si>
  <si>
    <t>Đỗ Thị Lương</t>
  </si>
  <si>
    <t>Đặng Thị Yến Ly</t>
  </si>
  <si>
    <t>Hoàng Khánh Ly</t>
  </si>
  <si>
    <t>Hoàng Thị Khánh Ly</t>
  </si>
  <si>
    <t>Nguyễn Thị Hương Ly</t>
  </si>
  <si>
    <t>Nguyễn Thị Phương Ly</t>
  </si>
  <si>
    <t>Phạm Khánh Ly</t>
  </si>
  <si>
    <t>Lê Ngọc Mai</t>
  </si>
  <si>
    <t>Lý Thị Tuyết Mai</t>
  </si>
  <si>
    <t>Nùng</t>
  </si>
  <si>
    <t>Nguyễn Thị Ngọc Mai</t>
  </si>
  <si>
    <t>Nguyễn Thị Hương May</t>
  </si>
  <si>
    <t>Lê Đức Mạnh</t>
  </si>
  <si>
    <t>Đặng Thị Huyền Mi</t>
  </si>
  <si>
    <t>Đỗ Khắc Minh</t>
  </si>
  <si>
    <t>Đỗ Phương Minh</t>
  </si>
  <si>
    <t>Đỗ Quang Minh</t>
  </si>
  <si>
    <t>Hoàng Văn Minh</t>
  </si>
  <si>
    <t>Lê Công Minh</t>
  </si>
  <si>
    <t>Lê Đình Hoàng Minh</t>
  </si>
  <si>
    <t>Nguyễn Hoàng Minh</t>
  </si>
  <si>
    <t>Nguyễn Ngọc Minh</t>
  </si>
  <si>
    <t>Nguyễn Thu Minh</t>
  </si>
  <si>
    <t>Nguyễn Tuấn Minh</t>
  </si>
  <si>
    <t>Phạm Năng Cao Minh</t>
  </si>
  <si>
    <t>Trần Anh Minh</t>
  </si>
  <si>
    <t>Trần Đức Minh</t>
  </si>
  <si>
    <t>Đỗ Trà My</t>
  </si>
  <si>
    <t>Lê Thị Trà My</t>
  </si>
  <si>
    <t>Phạm Thị Trà My</t>
  </si>
  <si>
    <t>Phạm Trà My</t>
  </si>
  <si>
    <t>Tường Trà My</t>
  </si>
  <si>
    <t>Đỗ Hữu Nam</t>
  </si>
  <si>
    <t>Đỗ Trọng Nam</t>
  </si>
  <si>
    <t>Nguyễn Bá Nhật Nam</t>
  </si>
  <si>
    <t>Nguyễn Hữu Hải Nam</t>
  </si>
  <si>
    <t>Tường Thế Nam</t>
  </si>
  <si>
    <t>Đỗ Thị Hồng Ngát</t>
  </si>
  <si>
    <t>Đỗ Quang Ngọc</t>
  </si>
  <si>
    <t>Đỗ Quang Khánh Ngọc</t>
  </si>
  <si>
    <t>Lê Khánh Ngọc</t>
  </si>
  <si>
    <t>Nguyễn Thị Bích Ngọc</t>
  </si>
  <si>
    <t>Nguyễn Thị Như Ngọc</t>
  </si>
  <si>
    <t>Phạm Thị Hồng Ngọc</t>
  </si>
  <si>
    <t>Nguyễn Văn Nguyên</t>
  </si>
  <si>
    <t>Phùng Thị Thảo Nguyên</t>
  </si>
  <si>
    <t>Đỗ Kim Nhật</t>
  </si>
  <si>
    <t>Hoàng Yến Nhi</t>
  </si>
  <si>
    <t>Lê Đỗ Yến Nhi</t>
  </si>
  <si>
    <t>Lê Hà Nhi</t>
  </si>
  <si>
    <t>Lê Thị Yến Nhi</t>
  </si>
  <si>
    <t>Phan Thị Yến Nhi</t>
  </si>
  <si>
    <t>Phạm Thị Yến Nhi</t>
  </si>
  <si>
    <t>Phạm Yến Nhi</t>
  </si>
  <si>
    <t>Nguyễn Hồng Nhung</t>
  </si>
  <si>
    <t>Nguyễn Thị Hải Như</t>
  </si>
  <si>
    <t>Nguyễn Thị Thanh Nhường</t>
  </si>
  <si>
    <t>Đỗ Thị Chi Ninh</t>
  </si>
  <si>
    <t>Nguyễn Quốc Ninh</t>
  </si>
  <si>
    <t>Lê Thị Kim Oanh</t>
  </si>
  <si>
    <t>Đỗ Danh Mạnh Phát</t>
  </si>
  <si>
    <t>Nguyễn Đức Phát</t>
  </si>
  <si>
    <t>Nguyễn Văn Phát</t>
  </si>
  <si>
    <t>Phan Chính Phong</t>
  </si>
  <si>
    <t>Phan Quang Phong</t>
  </si>
  <si>
    <t>Văn Minh Phú</t>
  </si>
  <si>
    <t>Đỗ Thị Mai Phương</t>
  </si>
  <si>
    <t>Hoàng Thế Phương</t>
  </si>
  <si>
    <t>Lê Hoài Phương</t>
  </si>
  <si>
    <t>Lê Thị Thu Phương</t>
  </si>
  <si>
    <t>Lê Thị Yến Phương</t>
  </si>
  <si>
    <t>Nguyễn Việt Phương</t>
  </si>
  <si>
    <t>Phạm Trần Phương</t>
  </si>
  <si>
    <t>Bá Ngọc Quang</t>
  </si>
  <si>
    <t>Đoàn Mạnh Quang</t>
  </si>
  <si>
    <t>Lê Văn Quang</t>
  </si>
  <si>
    <t>Đỗ Khắc Minh Quân</t>
  </si>
  <si>
    <t>Nguyễn Huy Quân</t>
  </si>
  <si>
    <t>Đỗ Bảo Quyên</t>
  </si>
  <si>
    <t>Phạm Thị Hồng Quyên</t>
  </si>
  <si>
    <t>Nguyễn Văn Chí Quyền</t>
  </si>
  <si>
    <t>Đỗ Hữu Minh Quyết</t>
  </si>
  <si>
    <t>Bùi Thị Quỳnh</t>
  </si>
  <si>
    <t>Đặng Thanh Sơn</t>
  </si>
  <si>
    <t>Nguyễn Đức Sơn</t>
  </si>
  <si>
    <t>Nguyễn Nam Sơn</t>
  </si>
  <si>
    <t>Tường Duy Sơn</t>
  </si>
  <si>
    <t>Lê Văn Tài</t>
  </si>
  <si>
    <t>Nguyễn Tiến Tài</t>
  </si>
  <si>
    <t>Nguyễn Đình Tâm</t>
  </si>
  <si>
    <t>Phạm Duy Tân</t>
  </si>
  <si>
    <t>Lê Thị Thủy Thanh</t>
  </si>
  <si>
    <t>Cao Tuấn Thành</t>
  </si>
  <si>
    <t>Trần Quang Thành</t>
  </si>
  <si>
    <t>Đỗ Văn Thái</t>
  </si>
  <si>
    <t>Đặng Thị Phương Thảo</t>
  </si>
  <si>
    <t>Đồng Thị Thảo</t>
  </si>
  <si>
    <t>Đỗ Thị Phương Thảo</t>
  </si>
  <si>
    <t>Đỗ Thị Thanh Thảo</t>
  </si>
  <si>
    <t>Hoàng Thị Phương Thảo</t>
  </si>
  <si>
    <t>Lê Phương Thảo</t>
  </si>
  <si>
    <t>Lê Thị Thảo</t>
  </si>
  <si>
    <t>Ngô Phương Thảo</t>
  </si>
  <si>
    <t>Nguyễn Phương Thảo</t>
  </si>
  <si>
    <t>Nguyễn Thị Thảo</t>
  </si>
  <si>
    <t>Nguyễn Thị Phương Thảo</t>
  </si>
  <si>
    <t>Phạm Thu Thảo</t>
  </si>
  <si>
    <t>Đỗ Thị Thạo</t>
  </si>
  <si>
    <t>Dương Hữu Thắng</t>
  </si>
  <si>
    <t>Đắc Quang Thắng</t>
  </si>
  <si>
    <t>Phan Chính Thắng</t>
  </si>
  <si>
    <t>Nguyễn Huy Thiên</t>
  </si>
  <si>
    <t>Đỗ Thị Bích Thuần</t>
  </si>
  <si>
    <t>Đỗ Phương Thùy</t>
  </si>
  <si>
    <t>Lê Phương Thùy</t>
  </si>
  <si>
    <t>Lê Thị Thanh Thùy</t>
  </si>
  <si>
    <t>Đỗ Thị Thu Thủy</t>
  </si>
  <si>
    <t>Dương Anh Thư</t>
  </si>
  <si>
    <t>Trần Thị Thư</t>
  </si>
  <si>
    <t>Quách Thị Hoài Thương</t>
  </si>
  <si>
    <t>Mường</t>
  </si>
  <si>
    <t>Nguyễn Thị Thuỷ Tiên</t>
  </si>
  <si>
    <t>Đỗ Như Minh Tiến</t>
  </si>
  <si>
    <t>Lê Quang Tiệp</t>
  </si>
  <si>
    <t>Đỗ Đắc Toản</t>
  </si>
  <si>
    <t>Đỗ Thùy Trang</t>
  </si>
  <si>
    <t>Hoàng Minh Trang</t>
  </si>
  <si>
    <t>Hoàng Thuỳ Trang</t>
  </si>
  <si>
    <t>Lê Thị Kiều Trang</t>
  </si>
  <si>
    <t>Lưu Phương Trang</t>
  </si>
  <si>
    <t>Nguyễn Thị Huyền Trang</t>
  </si>
  <si>
    <t>Phan Thị Yến Trang</t>
  </si>
  <si>
    <t>Phạm Đỗ Huyền Trang</t>
  </si>
  <si>
    <t>Phạm Hà Trang</t>
  </si>
  <si>
    <t>Phạm Thị Huyền Trang</t>
  </si>
  <si>
    <t>Phạm Thị Thu Trang</t>
  </si>
  <si>
    <t>Lê Thị Thanh Trà</t>
  </si>
  <si>
    <t>Nguyễn Đình Trọng</t>
  </si>
  <si>
    <t>Nguyễn Đức Trọng</t>
  </si>
  <si>
    <t>Nguyễn Đức Trung</t>
  </si>
  <si>
    <t>Phan Quang Trung</t>
  </si>
  <si>
    <t>Đỗ Đắc Trúc</t>
  </si>
  <si>
    <t>Bùi Quang Trường</t>
  </si>
  <si>
    <t>Nguyễn Văn Trường</t>
  </si>
  <si>
    <t>Nguyễn Xuân Trường</t>
  </si>
  <si>
    <t>Văn Minh Tuấn</t>
  </si>
  <si>
    <t>Nguyễn Quang Tuyển</t>
  </si>
  <si>
    <t>Nguyễn Thanh Tùng</t>
  </si>
  <si>
    <t>Cao Hoàng Tú</t>
  </si>
  <si>
    <t>Đỗ Đình Anh Tú</t>
  </si>
  <si>
    <t>Đỗ Trí Tú</t>
  </si>
  <si>
    <t>Lê Ngọc Tú</t>
  </si>
  <si>
    <t>Nguyễn Văn Tú</t>
  </si>
  <si>
    <t>Phạm Năng Tuấn Tú</t>
  </si>
  <si>
    <t>Lê Trọng Văn</t>
  </si>
  <si>
    <t>Phạm Khắc Văn</t>
  </si>
  <si>
    <t>Dương Thị Hồng Vân</t>
  </si>
  <si>
    <t>Lê Đỗ Thảo Vân</t>
  </si>
  <si>
    <t>Nguyễn Huy Viết</t>
  </si>
  <si>
    <t>Đỗ Văn Việt</t>
  </si>
  <si>
    <t>Nguyễn Đình Việt</t>
  </si>
  <si>
    <t>Đỗ Đình Vinh</t>
  </si>
  <si>
    <t>Đỗ Quang Vinh</t>
  </si>
  <si>
    <t>Phạm Tường Vinh</t>
  </si>
  <si>
    <t>Đỗ Quang Vĩ</t>
  </si>
  <si>
    <t>Đỗ Hoàng Tuấn Vũ</t>
  </si>
  <si>
    <t>Đỗ Khắc Minh Vũ</t>
  </si>
  <si>
    <t>Ngô Trọng Tuấn Vũ</t>
  </si>
  <si>
    <t>Trương Chấn Vũ</t>
  </si>
  <si>
    <t>Dương Thị Hà Vy</t>
  </si>
  <si>
    <t>Lê Thảo Vy</t>
  </si>
  <si>
    <t>Hoàng Thị Hải Yến</t>
  </si>
  <si>
    <t>Nguyễn Hải Yến</t>
  </si>
  <si>
    <t>Nguyễn Thị Hải Yến</t>
  </si>
  <si>
    <t>Đỗ Như 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</si>
</sst>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8"/>
  <sheetViews>
    <sheetView showGridLines="0" tabSelected="1" topLeftCell="A374" workbookViewId="0">
      <selection activeCell="A399" sqref="A399:XFD660"/>
    </sheetView>
  </sheetViews>
  <sheetFormatPr defaultRowHeight="15" x14ac:dyDescent="0.25"/>
  <cols>
    <col min="1" max="1" width="5" bestFit="1" customWidth="1"/>
    <col min="2" max="2" width="12.140625" bestFit="1" customWidth="1"/>
    <col min="3" max="3" width="24.5703125" bestFit="1" customWidth="1"/>
    <col min="4" max="4" width="10.140625" bestFit="1" customWidth="1"/>
    <col min="5" max="5" width="9" bestFit="1" customWidth="1"/>
    <col min="6" max="6" width="8.140625" bestFit="1" customWidth="1"/>
    <col min="7" max="7" width="13.28515625" bestFit="1" customWidth="1"/>
    <col min="8" max="8" width="12.5703125" bestFit="1" customWidth="1"/>
    <col min="9" max="9" width="14.140625" bestFit="1" customWidth="1"/>
    <col min="10" max="10" width="36.5703125" bestFit="1" customWidth="1"/>
  </cols>
  <sheetData>
    <row r="1" spans="1:10" s="1" customFormat="1" ht="15" customHeight="1" x14ac:dyDescent="0.25">
      <c r="A1" s="7" t="s">
        <v>0</v>
      </c>
      <c r="B1" s="8"/>
      <c r="C1" s="8"/>
      <c r="D1" s="8"/>
      <c r="E1" s="8"/>
      <c r="F1" s="9"/>
      <c r="G1" s="4"/>
      <c r="H1" s="4"/>
      <c r="I1" s="4"/>
      <c r="J1" s="5"/>
    </row>
    <row r="2" spans="1:10" s="1" customFormat="1" ht="15" customHeight="1" x14ac:dyDescent="0.25">
      <c r="A2" s="7" t="s">
        <v>1</v>
      </c>
      <c r="B2" s="8"/>
      <c r="C2" s="8"/>
      <c r="D2" s="8"/>
      <c r="E2" s="8"/>
      <c r="F2" s="9"/>
      <c r="G2" s="7" t="s">
        <v>2</v>
      </c>
      <c r="H2" s="8"/>
      <c r="I2" s="8"/>
      <c r="J2" s="9"/>
    </row>
    <row r="3" spans="1:10" s="1" customFormat="1" ht="15" customHeight="1" x14ac:dyDescent="0.25">
      <c r="A3" s="7" t="s">
        <v>3</v>
      </c>
      <c r="B3" s="8"/>
      <c r="C3" s="8"/>
      <c r="D3" s="8"/>
      <c r="E3" s="8"/>
      <c r="F3" s="9"/>
      <c r="J3" s="6"/>
    </row>
    <row r="4" spans="1:10" s="1" customFormat="1" ht="15" customHeight="1" x14ac:dyDescent="0.25">
      <c r="A4" s="7"/>
      <c r="B4" s="8"/>
      <c r="C4" s="8"/>
      <c r="D4" s="8"/>
      <c r="E4" s="8"/>
      <c r="F4" s="9"/>
      <c r="G4" s="7" t="s">
        <v>4</v>
      </c>
      <c r="H4" s="8"/>
      <c r="I4" s="8"/>
      <c r="J4" s="9"/>
    </row>
    <row r="5" spans="1:10" s="1" customFormat="1" ht="28.5" x14ac:dyDescent="0.25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</row>
    <row r="6" spans="1:10" s="1" customFormat="1" ht="21.75" customHeight="1" x14ac:dyDescent="0.25">
      <c r="A6" s="3">
        <v>1</v>
      </c>
      <c r="B6" s="3" t="str">
        <f>TEXT("001564","000000")</f>
        <v>001564</v>
      </c>
      <c r="C6" s="3" t="s">
        <v>59</v>
      </c>
      <c r="D6" s="3" t="str">
        <f>TEXT("31/10/2008","dd/mm/yyyy")</f>
        <v>31/10/2008</v>
      </c>
      <c r="E6" s="3" t="s">
        <v>19</v>
      </c>
      <c r="F6" s="3" t="s">
        <v>17</v>
      </c>
      <c r="G6" s="3">
        <v>0</v>
      </c>
      <c r="H6" s="3" t="s">
        <v>31</v>
      </c>
      <c r="I6" s="3">
        <v>0</v>
      </c>
      <c r="J6" s="3" t="s">
        <v>12</v>
      </c>
    </row>
    <row r="7" spans="1:10" s="1" customFormat="1" ht="21.75" customHeight="1" x14ac:dyDescent="0.25">
      <c r="A7" s="3">
        <v>2</v>
      </c>
      <c r="B7" s="3" t="str">
        <f>TEXT("000503","000000")</f>
        <v>000503</v>
      </c>
      <c r="C7" s="3" t="s">
        <v>30</v>
      </c>
      <c r="D7" s="3" t="str">
        <f>TEXT("01/10/2008","dd/mm/yyyy")</f>
        <v>01/10/2008</v>
      </c>
      <c r="E7" s="3" t="s">
        <v>16</v>
      </c>
      <c r="F7" s="3" t="s">
        <v>17</v>
      </c>
      <c r="G7" s="3">
        <v>0</v>
      </c>
      <c r="H7" s="3" t="s">
        <v>31</v>
      </c>
      <c r="I7" s="3">
        <v>0</v>
      </c>
      <c r="J7" s="3" t="s">
        <v>12</v>
      </c>
    </row>
    <row r="8" spans="1:10" s="1" customFormat="1" ht="21.75" customHeight="1" x14ac:dyDescent="0.25">
      <c r="A8" s="3">
        <v>3</v>
      </c>
      <c r="B8" s="3" t="str">
        <f>TEXT("001826","000000")</f>
        <v>001826</v>
      </c>
      <c r="C8" s="3" t="s">
        <v>65</v>
      </c>
      <c r="D8" s="3" t="str">
        <f>TEXT("25/04/2008","dd/mm/yyyy")</f>
        <v>25/04/2008</v>
      </c>
      <c r="E8" s="3" t="s">
        <v>19</v>
      </c>
      <c r="F8" s="3" t="s">
        <v>17</v>
      </c>
      <c r="G8" s="3">
        <v>0</v>
      </c>
      <c r="H8" s="3"/>
      <c r="I8" s="3">
        <v>26.3</v>
      </c>
      <c r="J8" s="3"/>
    </row>
    <row r="9" spans="1:10" s="1" customFormat="1" ht="21.75" customHeight="1" x14ac:dyDescent="0.25">
      <c r="A9" s="3">
        <v>4</v>
      </c>
      <c r="B9" s="3" t="str">
        <f>TEXT("004415","000000")</f>
        <v>004415</v>
      </c>
      <c r="C9" s="3" t="s">
        <v>119</v>
      </c>
      <c r="D9" s="3" t="str">
        <f>TEXT("09/06/2008","dd/mm/yyyy")</f>
        <v>09/06/2008</v>
      </c>
      <c r="E9" s="3" t="s">
        <v>16</v>
      </c>
      <c r="F9" s="3" t="s">
        <v>17</v>
      </c>
      <c r="G9" s="3">
        <v>0</v>
      </c>
      <c r="H9" s="3"/>
      <c r="I9" s="3">
        <v>25.95</v>
      </c>
      <c r="J9" s="3"/>
    </row>
    <row r="10" spans="1:10" s="1" customFormat="1" ht="21.75" customHeight="1" x14ac:dyDescent="0.25">
      <c r="A10" s="3">
        <v>5</v>
      </c>
      <c r="B10" s="3" t="str">
        <f>TEXT("012228","000000")</f>
        <v>012228</v>
      </c>
      <c r="C10" s="3" t="s">
        <v>302</v>
      </c>
      <c r="D10" s="3" t="str">
        <f>TEXT("01/10/2008","dd/mm/yyyy")</f>
        <v>01/10/2008</v>
      </c>
      <c r="E10" s="3" t="s">
        <v>16</v>
      </c>
      <c r="F10" s="3" t="s">
        <v>17</v>
      </c>
      <c r="G10" s="3">
        <v>0</v>
      </c>
      <c r="H10" s="3"/>
      <c r="I10" s="3">
        <v>25.95</v>
      </c>
      <c r="J10" s="3"/>
    </row>
    <row r="11" spans="1:10" s="1" customFormat="1" ht="21.75" customHeight="1" x14ac:dyDescent="0.25">
      <c r="A11" s="3">
        <v>6</v>
      </c>
      <c r="B11" s="3" t="str">
        <f>TEXT("012646","000000")</f>
        <v>012646</v>
      </c>
      <c r="C11" s="3" t="s">
        <v>310</v>
      </c>
      <c r="D11" s="3" t="str">
        <f>TEXT("25/5/2008","dd/mm/yyyy")</f>
        <v>25/05/2008</v>
      </c>
      <c r="E11" s="3" t="s">
        <v>16</v>
      </c>
      <c r="F11" s="3" t="s">
        <v>17</v>
      </c>
      <c r="G11" s="3">
        <v>0</v>
      </c>
      <c r="H11" s="3"/>
      <c r="I11" s="3">
        <v>25.9</v>
      </c>
      <c r="J11" s="3" t="s">
        <v>227</v>
      </c>
    </row>
    <row r="12" spans="1:10" s="1" customFormat="1" ht="21.75" customHeight="1" x14ac:dyDescent="0.25">
      <c r="A12" s="3">
        <v>7</v>
      </c>
      <c r="B12" s="3" t="str">
        <f>TEXT("012583","000000")</f>
        <v>012583</v>
      </c>
      <c r="C12" s="3" t="s">
        <v>308</v>
      </c>
      <c r="D12" s="3" t="str">
        <f>TEXT("04/06/2008","dd/mm/yyyy")</f>
        <v>04/06/2008</v>
      </c>
      <c r="E12" s="3" t="s">
        <v>19</v>
      </c>
      <c r="F12" s="3" t="s">
        <v>17</v>
      </c>
      <c r="G12" s="3">
        <v>0</v>
      </c>
      <c r="H12" s="3"/>
      <c r="I12" s="3">
        <v>25.75</v>
      </c>
      <c r="J12" s="3"/>
    </row>
    <row r="13" spans="1:10" s="1" customFormat="1" ht="21.75" customHeight="1" x14ac:dyDescent="0.25">
      <c r="A13" s="3">
        <v>8</v>
      </c>
      <c r="B13" s="3" t="str">
        <f>TEXT("007249","000000")</f>
        <v>007249</v>
      </c>
      <c r="C13" s="3" t="s">
        <v>186</v>
      </c>
      <c r="D13" s="3" t="str">
        <f>TEXT("03/12/2008","dd/mm/yyyy")</f>
        <v>03/12/2008</v>
      </c>
      <c r="E13" s="3" t="s">
        <v>19</v>
      </c>
      <c r="F13" s="3" t="s">
        <v>17</v>
      </c>
      <c r="G13" s="3">
        <v>0</v>
      </c>
      <c r="H13" s="3"/>
      <c r="I13" s="3">
        <v>25.65</v>
      </c>
      <c r="J13" s="3"/>
    </row>
    <row r="14" spans="1:10" s="1" customFormat="1" ht="21.75" customHeight="1" x14ac:dyDescent="0.25">
      <c r="A14" s="3">
        <v>9</v>
      </c>
      <c r="B14" s="3" t="str">
        <f>TEXT("006685","000000")</f>
        <v>006685</v>
      </c>
      <c r="C14" s="3" t="s">
        <v>173</v>
      </c>
      <c r="D14" s="3" t="str">
        <f>TEXT("29/01/2008","dd/mm/yyyy")</f>
        <v>29/01/2008</v>
      </c>
      <c r="E14" s="3" t="s">
        <v>19</v>
      </c>
      <c r="F14" s="3" t="s">
        <v>17</v>
      </c>
      <c r="G14" s="3">
        <v>0</v>
      </c>
      <c r="H14" s="3"/>
      <c r="I14" s="3">
        <v>25.6</v>
      </c>
      <c r="J14" s="3"/>
    </row>
    <row r="15" spans="1:10" s="1" customFormat="1" ht="21.75" customHeight="1" x14ac:dyDescent="0.25">
      <c r="A15" s="3">
        <v>10</v>
      </c>
      <c r="B15" s="3" t="str">
        <f>TEXT("015258","000000")</f>
        <v>015258</v>
      </c>
      <c r="C15" s="3" t="s">
        <v>368</v>
      </c>
      <c r="D15" s="3" t="str">
        <f>TEXT("21/01/2008","dd/mm/yyyy")</f>
        <v>21/01/2008</v>
      </c>
      <c r="E15" s="3" t="s">
        <v>16</v>
      </c>
      <c r="F15" s="3" t="s">
        <v>17</v>
      </c>
      <c r="G15" s="3">
        <v>0</v>
      </c>
      <c r="H15" s="3"/>
      <c r="I15" s="3">
        <v>25.6</v>
      </c>
      <c r="J15" s="3"/>
    </row>
    <row r="16" spans="1:10" s="1" customFormat="1" ht="21.75" customHeight="1" x14ac:dyDescent="0.25">
      <c r="A16" s="3">
        <v>11</v>
      </c>
      <c r="B16" s="3" t="str">
        <f>TEXT("014089","000000")</f>
        <v>014089</v>
      </c>
      <c r="C16" s="3" t="s">
        <v>343</v>
      </c>
      <c r="D16" s="3" t="str">
        <f>TEXT("02/09/2008","dd/mm/yyyy")</f>
        <v>02/09/2008</v>
      </c>
      <c r="E16" s="3" t="s">
        <v>19</v>
      </c>
      <c r="F16" s="3" t="s">
        <v>17</v>
      </c>
      <c r="G16" s="3">
        <v>0</v>
      </c>
      <c r="H16" s="3"/>
      <c r="I16" s="3">
        <v>25.45</v>
      </c>
      <c r="J16" s="3"/>
    </row>
    <row r="17" spans="1:10" s="1" customFormat="1" ht="21.75" customHeight="1" x14ac:dyDescent="0.25">
      <c r="A17" s="3">
        <v>12</v>
      </c>
      <c r="B17" s="3" t="str">
        <f>TEXT("002218","000000")</f>
        <v>002218</v>
      </c>
      <c r="C17" s="3" t="s">
        <v>73</v>
      </c>
      <c r="D17" s="3" t="str">
        <f>TEXT("21/11/2008","dd/mm/yyyy")</f>
        <v>21/11/2008</v>
      </c>
      <c r="E17" s="3" t="s">
        <v>16</v>
      </c>
      <c r="F17" s="3" t="s">
        <v>17</v>
      </c>
      <c r="G17" s="3">
        <v>0</v>
      </c>
      <c r="H17" s="3"/>
      <c r="I17" s="3">
        <v>25.15</v>
      </c>
      <c r="J17" s="3"/>
    </row>
    <row r="18" spans="1:10" s="1" customFormat="1" ht="21.75" customHeight="1" x14ac:dyDescent="0.25">
      <c r="A18" s="3">
        <v>13</v>
      </c>
      <c r="B18" s="3" t="str">
        <f>TEXT("009349","000000")</f>
        <v>009349</v>
      </c>
      <c r="C18" s="3" t="s">
        <v>231</v>
      </c>
      <c r="D18" s="3" t="str">
        <f>TEXT("20/08/2008","dd/mm/yyyy")</f>
        <v>20/08/2008</v>
      </c>
      <c r="E18" s="3" t="s">
        <v>19</v>
      </c>
      <c r="F18" s="3" t="s">
        <v>17</v>
      </c>
      <c r="G18" s="3">
        <v>0</v>
      </c>
      <c r="H18" s="3"/>
      <c r="I18" s="3">
        <v>25.05</v>
      </c>
      <c r="J18" s="3"/>
    </row>
    <row r="19" spans="1:10" s="1" customFormat="1" ht="21.75" customHeight="1" x14ac:dyDescent="0.25">
      <c r="A19" s="3">
        <v>14</v>
      </c>
      <c r="B19" s="3" t="str">
        <f>TEXT("011648","000000")</f>
        <v>011648</v>
      </c>
      <c r="C19" s="3" t="s">
        <v>285</v>
      </c>
      <c r="D19" s="3" t="str">
        <f>TEXT("24/02/2008","dd/mm/yyyy")</f>
        <v>24/02/2008</v>
      </c>
      <c r="E19" s="3" t="s">
        <v>19</v>
      </c>
      <c r="F19" s="3" t="s">
        <v>17</v>
      </c>
      <c r="G19" s="3">
        <v>0</v>
      </c>
      <c r="H19" s="3"/>
      <c r="I19" s="3">
        <v>24.95</v>
      </c>
      <c r="J19" s="3"/>
    </row>
    <row r="20" spans="1:10" s="1" customFormat="1" ht="21.75" customHeight="1" x14ac:dyDescent="0.25">
      <c r="A20" s="3">
        <v>15</v>
      </c>
      <c r="B20" s="3" t="str">
        <f>TEXT("004795","000000")</f>
        <v>004795</v>
      </c>
      <c r="C20" s="3" t="s">
        <v>127</v>
      </c>
      <c r="D20" s="3" t="str">
        <f>TEXT("30/05/2008","dd/mm/yyyy")</f>
        <v>30/05/2008</v>
      </c>
      <c r="E20" s="3" t="s">
        <v>19</v>
      </c>
      <c r="F20" s="3" t="s">
        <v>17</v>
      </c>
      <c r="G20" s="3">
        <v>0</v>
      </c>
      <c r="H20" s="3"/>
      <c r="I20" s="3">
        <v>24.9</v>
      </c>
      <c r="J20" s="3"/>
    </row>
    <row r="21" spans="1:10" s="1" customFormat="1" ht="21.75" customHeight="1" x14ac:dyDescent="0.25">
      <c r="A21" s="3">
        <v>16</v>
      </c>
      <c r="B21" s="3" t="str">
        <f>TEXT("002323","000000")</f>
        <v>002323</v>
      </c>
      <c r="C21" s="3" t="s">
        <v>76</v>
      </c>
      <c r="D21" s="3" t="str">
        <f>TEXT("19/06/2008","dd/mm/yyyy")</f>
        <v>19/06/2008</v>
      </c>
      <c r="E21" s="3" t="s">
        <v>19</v>
      </c>
      <c r="F21" s="3" t="s">
        <v>17</v>
      </c>
      <c r="G21" s="3">
        <v>0</v>
      </c>
      <c r="H21" s="3"/>
      <c r="I21" s="3">
        <v>24.8</v>
      </c>
      <c r="J21" s="3"/>
    </row>
    <row r="22" spans="1:10" s="1" customFormat="1" ht="21.75" customHeight="1" x14ac:dyDescent="0.25">
      <c r="A22" s="3">
        <v>17</v>
      </c>
      <c r="B22" s="3" t="str">
        <f>TEXT("008636","000000")</f>
        <v>008636</v>
      </c>
      <c r="C22" s="3" t="s">
        <v>212</v>
      </c>
      <c r="D22" s="3" t="str">
        <f>TEXT("23/08/2008","dd/mm/yyyy")</f>
        <v>23/08/2008</v>
      </c>
      <c r="E22" s="3" t="s">
        <v>19</v>
      </c>
      <c r="F22" s="3" t="s">
        <v>17</v>
      </c>
      <c r="G22" s="3">
        <v>0</v>
      </c>
      <c r="H22" s="3"/>
      <c r="I22" s="3">
        <v>24.65</v>
      </c>
      <c r="J22" s="3"/>
    </row>
    <row r="23" spans="1:10" s="1" customFormat="1" ht="21.75" customHeight="1" x14ac:dyDescent="0.25">
      <c r="A23" s="3">
        <v>18</v>
      </c>
      <c r="B23" s="3" t="str">
        <f>TEXT("003908","000000")</f>
        <v>003908</v>
      </c>
      <c r="C23" s="3" t="s">
        <v>109</v>
      </c>
      <c r="D23" s="3" t="str">
        <f>TEXT("07/06/2008","dd/mm/yyyy")</f>
        <v>07/06/2008</v>
      </c>
      <c r="E23" s="3" t="s">
        <v>16</v>
      </c>
      <c r="F23" s="3" t="s">
        <v>17</v>
      </c>
      <c r="G23" s="3">
        <v>0</v>
      </c>
      <c r="H23" s="3"/>
      <c r="I23" s="3">
        <v>24.5</v>
      </c>
      <c r="J23" s="3"/>
    </row>
    <row r="24" spans="1:10" s="1" customFormat="1" ht="21.75" customHeight="1" x14ac:dyDescent="0.25">
      <c r="A24" s="3">
        <v>19</v>
      </c>
      <c r="B24" s="3" t="str">
        <f>TEXT("004131","000000")</f>
        <v>004131</v>
      </c>
      <c r="C24" s="3" t="s">
        <v>118</v>
      </c>
      <c r="D24" s="3" t="str">
        <f>TEXT("16/11/2008","dd/mm/yyyy")</f>
        <v>16/11/2008</v>
      </c>
      <c r="E24" s="3" t="s">
        <v>16</v>
      </c>
      <c r="F24" s="3" t="s">
        <v>17</v>
      </c>
      <c r="G24" s="3">
        <v>0</v>
      </c>
      <c r="H24" s="3"/>
      <c r="I24" s="3">
        <v>24.5</v>
      </c>
      <c r="J24" s="3"/>
    </row>
    <row r="25" spans="1:10" s="1" customFormat="1" ht="21.75" customHeight="1" x14ac:dyDescent="0.25">
      <c r="A25" s="3">
        <v>20</v>
      </c>
      <c r="B25" s="3" t="str">
        <f>TEXT("005099","000000")</f>
        <v>005099</v>
      </c>
      <c r="C25" s="3" t="s">
        <v>133</v>
      </c>
      <c r="D25" s="3" t="str">
        <f>TEXT("30/10/2008","dd/mm/yyyy")</f>
        <v>30/10/2008</v>
      </c>
      <c r="E25" s="3" t="s">
        <v>16</v>
      </c>
      <c r="F25" s="3" t="s">
        <v>17</v>
      </c>
      <c r="G25" s="3">
        <v>0</v>
      </c>
      <c r="H25" s="3"/>
      <c r="I25" s="3">
        <v>24.5</v>
      </c>
      <c r="J25" s="3"/>
    </row>
    <row r="26" spans="1:10" s="1" customFormat="1" ht="21.75" customHeight="1" x14ac:dyDescent="0.25">
      <c r="A26" s="3">
        <v>21</v>
      </c>
      <c r="B26" s="3" t="str">
        <f>TEXT("006933","000000")</f>
        <v>006933</v>
      </c>
      <c r="C26" s="3" t="s">
        <v>179</v>
      </c>
      <c r="D26" s="3" t="str">
        <f>TEXT("27/01/2008","dd/mm/yyyy")</f>
        <v>27/01/2008</v>
      </c>
      <c r="E26" s="3" t="s">
        <v>16</v>
      </c>
      <c r="F26" s="3" t="s">
        <v>17</v>
      </c>
      <c r="G26" s="3">
        <v>0</v>
      </c>
      <c r="H26" s="3"/>
      <c r="I26" s="3">
        <v>24.5</v>
      </c>
      <c r="J26" s="3"/>
    </row>
    <row r="27" spans="1:10" s="1" customFormat="1" ht="21.75" customHeight="1" x14ac:dyDescent="0.25">
      <c r="A27" s="3">
        <v>22</v>
      </c>
      <c r="B27" s="3" t="str">
        <f>TEXT("007867","000000")</f>
        <v>007867</v>
      </c>
      <c r="C27" s="3" t="s">
        <v>195</v>
      </c>
      <c r="D27" s="3" t="str">
        <f>TEXT("11/06/2008","dd/mm/yyyy")</f>
        <v>11/06/2008</v>
      </c>
      <c r="E27" s="3" t="s">
        <v>19</v>
      </c>
      <c r="F27" s="3" t="s">
        <v>17</v>
      </c>
      <c r="G27" s="3">
        <v>0</v>
      </c>
      <c r="H27" s="3"/>
      <c r="I27" s="3">
        <v>24.4</v>
      </c>
      <c r="J27" s="3"/>
    </row>
    <row r="28" spans="1:10" s="1" customFormat="1" ht="21.75" customHeight="1" x14ac:dyDescent="0.25">
      <c r="A28" s="3">
        <v>23</v>
      </c>
      <c r="B28" s="3" t="str">
        <f>TEXT("006686","000000")</f>
        <v>006686</v>
      </c>
      <c r="C28" s="3" t="s">
        <v>174</v>
      </c>
      <c r="D28" s="3" t="str">
        <f>TEXT("14/01/2008","dd/mm/yyyy")</f>
        <v>14/01/2008</v>
      </c>
      <c r="E28" s="3" t="s">
        <v>19</v>
      </c>
      <c r="F28" s="3" t="s">
        <v>17</v>
      </c>
      <c r="G28" s="3">
        <v>0</v>
      </c>
      <c r="H28" s="3"/>
      <c r="I28" s="3">
        <v>24.3</v>
      </c>
      <c r="J28" s="3"/>
    </row>
    <row r="29" spans="1:10" s="1" customFormat="1" ht="21.75" customHeight="1" x14ac:dyDescent="0.25">
      <c r="A29" s="3">
        <v>24</v>
      </c>
      <c r="B29" s="3" t="str">
        <f>TEXT("007177","000000")</f>
        <v>007177</v>
      </c>
      <c r="C29" s="3" t="s">
        <v>184</v>
      </c>
      <c r="D29" s="3" t="str">
        <f>TEXT("21/08/2008","dd/mm/yyyy")</f>
        <v>21/08/2008</v>
      </c>
      <c r="E29" s="3" t="s">
        <v>19</v>
      </c>
      <c r="F29" s="3" t="s">
        <v>17</v>
      </c>
      <c r="G29" s="3">
        <v>0</v>
      </c>
      <c r="H29" s="3"/>
      <c r="I29" s="3">
        <v>24.3</v>
      </c>
      <c r="J29" s="3"/>
    </row>
    <row r="30" spans="1:10" s="1" customFormat="1" ht="21.75" customHeight="1" x14ac:dyDescent="0.25">
      <c r="A30" s="3">
        <v>25</v>
      </c>
      <c r="B30" s="3" t="str">
        <f>TEXT("008709","000000")</f>
        <v>008709</v>
      </c>
      <c r="C30" s="3" t="s">
        <v>215</v>
      </c>
      <c r="D30" s="3" t="str">
        <f>TEXT("19/11/2008","dd/mm/yyyy")</f>
        <v>19/11/2008</v>
      </c>
      <c r="E30" s="3" t="s">
        <v>19</v>
      </c>
      <c r="F30" s="3" t="s">
        <v>17</v>
      </c>
      <c r="G30" s="3">
        <v>0</v>
      </c>
      <c r="H30" s="3"/>
      <c r="I30" s="3">
        <v>24.3</v>
      </c>
      <c r="J30" s="3"/>
    </row>
    <row r="31" spans="1:10" s="1" customFormat="1" ht="21.75" customHeight="1" x14ac:dyDescent="0.25">
      <c r="A31" s="3">
        <v>26</v>
      </c>
      <c r="B31" s="3" t="str">
        <f>TEXT("013313","000000")</f>
        <v>013313</v>
      </c>
      <c r="C31" s="3" t="s">
        <v>323</v>
      </c>
      <c r="D31" s="3" t="str">
        <f>TEXT("03/09/2008","dd/mm/yyyy")</f>
        <v>03/09/2008</v>
      </c>
      <c r="E31" s="3" t="s">
        <v>16</v>
      </c>
      <c r="F31" s="3" t="s">
        <v>17</v>
      </c>
      <c r="G31" s="3">
        <v>0</v>
      </c>
      <c r="H31" s="3"/>
      <c r="I31" s="3">
        <v>24.3</v>
      </c>
      <c r="J31" s="3"/>
    </row>
    <row r="32" spans="1:10" s="1" customFormat="1" ht="21.75" customHeight="1" x14ac:dyDescent="0.25">
      <c r="A32" s="3">
        <v>27</v>
      </c>
      <c r="B32" s="3" t="str">
        <f>TEXT("000584","000000")</f>
        <v>000584</v>
      </c>
      <c r="C32" s="3" t="s">
        <v>35</v>
      </c>
      <c r="D32" s="3" t="str">
        <f>TEXT("23/09/2008","dd/mm/yyyy")</f>
        <v>23/09/2008</v>
      </c>
      <c r="E32" s="3" t="s">
        <v>19</v>
      </c>
      <c r="F32" s="3" t="s">
        <v>17</v>
      </c>
      <c r="G32" s="3">
        <v>0</v>
      </c>
      <c r="H32" s="3"/>
      <c r="I32" s="3">
        <v>24.25</v>
      </c>
      <c r="J32" s="3"/>
    </row>
    <row r="33" spans="1:10" s="1" customFormat="1" ht="21.75" customHeight="1" x14ac:dyDescent="0.25">
      <c r="A33" s="3">
        <v>28</v>
      </c>
      <c r="B33" s="3" t="str">
        <f>TEXT("012203","000000")</f>
        <v>012203</v>
      </c>
      <c r="C33" s="3" t="s">
        <v>301</v>
      </c>
      <c r="D33" s="3" t="str">
        <f>TEXT("14/09/2008","dd/mm/yyyy")</f>
        <v>14/09/2008</v>
      </c>
      <c r="E33" s="3" t="s">
        <v>16</v>
      </c>
      <c r="F33" s="3" t="s">
        <v>17</v>
      </c>
      <c r="G33" s="3">
        <v>0</v>
      </c>
      <c r="H33" s="3"/>
      <c r="I33" s="3">
        <v>24.25</v>
      </c>
      <c r="J33" s="3"/>
    </row>
    <row r="34" spans="1:10" s="1" customFormat="1" ht="21.75" customHeight="1" x14ac:dyDescent="0.25">
      <c r="A34" s="3">
        <v>29</v>
      </c>
      <c r="B34" s="3" t="str">
        <f>TEXT("014490","000000")</f>
        <v>014490</v>
      </c>
      <c r="C34" s="3" t="s">
        <v>352</v>
      </c>
      <c r="D34" s="3" t="str">
        <f>TEXT("07/06/2008","dd/mm/yyyy")</f>
        <v>07/06/2008</v>
      </c>
      <c r="E34" s="3" t="s">
        <v>16</v>
      </c>
      <c r="F34" s="3" t="s">
        <v>17</v>
      </c>
      <c r="G34" s="3">
        <v>0</v>
      </c>
      <c r="H34" s="3"/>
      <c r="I34" s="3">
        <v>24.2</v>
      </c>
      <c r="J34" s="3"/>
    </row>
    <row r="35" spans="1:10" s="1" customFormat="1" ht="21.75" customHeight="1" x14ac:dyDescent="0.25">
      <c r="A35" s="3">
        <v>30</v>
      </c>
      <c r="B35" s="3" t="str">
        <f>TEXT("005359","000000")</f>
        <v>005359</v>
      </c>
      <c r="C35" s="3" t="s">
        <v>141</v>
      </c>
      <c r="D35" s="3" t="str">
        <f>TEXT("02/04/2008","dd/mm/yyyy")</f>
        <v>02/04/2008</v>
      </c>
      <c r="E35" s="3" t="s">
        <v>19</v>
      </c>
      <c r="F35" s="3" t="s">
        <v>17</v>
      </c>
      <c r="G35" s="3">
        <v>0</v>
      </c>
      <c r="H35" s="3"/>
      <c r="I35" s="3">
        <v>24.15</v>
      </c>
      <c r="J35" s="3"/>
    </row>
    <row r="36" spans="1:10" s="1" customFormat="1" ht="21.75" customHeight="1" x14ac:dyDescent="0.25">
      <c r="A36" s="3">
        <v>31</v>
      </c>
      <c r="B36" s="3" t="str">
        <f>TEXT("000881","000000")</f>
        <v>000881</v>
      </c>
      <c r="C36" s="3" t="s">
        <v>39</v>
      </c>
      <c r="D36" s="3" t="str">
        <f>TEXT("05/05/2008","dd/mm/yyyy")</f>
        <v>05/05/2008</v>
      </c>
      <c r="E36" s="3" t="s">
        <v>19</v>
      </c>
      <c r="F36" s="3" t="s">
        <v>17</v>
      </c>
      <c r="G36" s="3">
        <v>0</v>
      </c>
      <c r="H36" s="3"/>
      <c r="I36" s="3">
        <v>24.1</v>
      </c>
      <c r="J36" s="3"/>
    </row>
    <row r="37" spans="1:10" s="1" customFormat="1" ht="21.75" customHeight="1" x14ac:dyDescent="0.25">
      <c r="A37" s="3">
        <v>32</v>
      </c>
      <c r="B37" s="3" t="str">
        <f>TEXT("004106","000000")</f>
        <v>004106</v>
      </c>
      <c r="C37" s="3" t="s">
        <v>117</v>
      </c>
      <c r="D37" s="3" t="str">
        <f>TEXT("05/11/2008","dd/mm/yyyy")</f>
        <v>05/11/2008</v>
      </c>
      <c r="E37" s="3" t="s">
        <v>16</v>
      </c>
      <c r="F37" s="3" t="s">
        <v>17</v>
      </c>
      <c r="G37" s="3">
        <v>0</v>
      </c>
      <c r="H37" s="3"/>
      <c r="I37" s="3">
        <v>24.1</v>
      </c>
      <c r="J37" s="3"/>
    </row>
    <row r="38" spans="1:10" s="1" customFormat="1" ht="21.75" customHeight="1" x14ac:dyDescent="0.25">
      <c r="A38" s="3">
        <v>33</v>
      </c>
      <c r="B38" s="3" t="str">
        <f>TEXT("000370","000000")</f>
        <v>000370</v>
      </c>
      <c r="C38" s="3" t="s">
        <v>22</v>
      </c>
      <c r="D38" s="3" t="str">
        <f>TEXT("24/03/2008","dd/mm/yyyy")</f>
        <v>24/03/2008</v>
      </c>
      <c r="E38" s="3" t="s">
        <v>19</v>
      </c>
      <c r="F38" s="3" t="s">
        <v>17</v>
      </c>
      <c r="G38" s="3">
        <v>0</v>
      </c>
      <c r="H38" s="3"/>
      <c r="I38" s="3">
        <v>24.05</v>
      </c>
      <c r="J38" s="3"/>
    </row>
    <row r="39" spans="1:10" s="1" customFormat="1" ht="21.75" customHeight="1" x14ac:dyDescent="0.25">
      <c r="A39" s="3">
        <v>34</v>
      </c>
      <c r="B39" s="3" t="str">
        <f>TEXT("005976","000000")</f>
        <v>005976</v>
      </c>
      <c r="C39" s="3" t="s">
        <v>159</v>
      </c>
      <c r="D39" s="3" t="str">
        <f>TEXT("15/10/2008","dd/mm/yyyy")</f>
        <v>15/10/2008</v>
      </c>
      <c r="E39" s="3" t="s">
        <v>19</v>
      </c>
      <c r="F39" s="3" t="s">
        <v>17</v>
      </c>
      <c r="G39" s="3">
        <v>0</v>
      </c>
      <c r="H39" s="3"/>
      <c r="I39" s="3">
        <v>24.05</v>
      </c>
      <c r="J39" s="3"/>
    </row>
    <row r="40" spans="1:10" s="1" customFormat="1" ht="21.75" customHeight="1" x14ac:dyDescent="0.25">
      <c r="A40" s="3">
        <v>35</v>
      </c>
      <c r="B40" s="3" t="str">
        <f>TEXT("012612","000000")</f>
        <v>012612</v>
      </c>
      <c r="C40" s="3" t="s">
        <v>309</v>
      </c>
      <c r="D40" s="3" t="str">
        <f>TEXT("13/06/2008","dd/mm/yyyy")</f>
        <v>13/06/2008</v>
      </c>
      <c r="E40" s="3" t="s">
        <v>19</v>
      </c>
      <c r="F40" s="3" t="s">
        <v>17</v>
      </c>
      <c r="G40" s="3">
        <v>0</v>
      </c>
      <c r="H40" s="3"/>
      <c r="I40" s="3">
        <v>24.05</v>
      </c>
      <c r="J40" s="3"/>
    </row>
    <row r="41" spans="1:10" s="1" customFormat="1" ht="21.75" customHeight="1" x14ac:dyDescent="0.25">
      <c r="A41" s="3">
        <v>36</v>
      </c>
      <c r="B41" s="3" t="str">
        <f>TEXT("002961","000000")</f>
        <v>002961</v>
      </c>
      <c r="C41" s="3" t="s">
        <v>88</v>
      </c>
      <c r="D41" s="3" t="str">
        <f>TEXT("05/05/2008","dd/mm/yyyy")</f>
        <v>05/05/2008</v>
      </c>
      <c r="E41" s="3" t="s">
        <v>19</v>
      </c>
      <c r="F41" s="3" t="s">
        <v>17</v>
      </c>
      <c r="G41" s="3">
        <v>0</v>
      </c>
      <c r="H41" s="3"/>
      <c r="I41" s="3">
        <v>23.95</v>
      </c>
      <c r="J41" s="3"/>
    </row>
    <row r="42" spans="1:10" s="1" customFormat="1" ht="21.75" customHeight="1" x14ac:dyDescent="0.25">
      <c r="A42" s="3">
        <v>37</v>
      </c>
      <c r="B42" s="3" t="str">
        <f>TEXT("006844","000000")</f>
        <v>006844</v>
      </c>
      <c r="C42" s="3" t="s">
        <v>177</v>
      </c>
      <c r="D42" s="3" t="str">
        <f>TEXT("10/10/2008","dd/mm/yyyy")</f>
        <v>10/10/2008</v>
      </c>
      <c r="E42" s="3" t="s">
        <v>16</v>
      </c>
      <c r="F42" s="3" t="s">
        <v>17</v>
      </c>
      <c r="G42" s="3">
        <v>0</v>
      </c>
      <c r="H42" s="3"/>
      <c r="I42" s="3">
        <v>23.9</v>
      </c>
      <c r="J42" s="3"/>
    </row>
    <row r="43" spans="1:10" s="1" customFormat="1" ht="21.75" customHeight="1" x14ac:dyDescent="0.25">
      <c r="A43" s="3">
        <v>38</v>
      </c>
      <c r="B43" s="3" t="str">
        <f>TEXT("006677","000000")</f>
        <v>006677</v>
      </c>
      <c r="C43" s="3" t="s">
        <v>171</v>
      </c>
      <c r="D43" s="3" t="str">
        <f>TEXT("26/07/2008","dd/mm/yyyy")</f>
        <v>26/07/2008</v>
      </c>
      <c r="E43" s="3" t="s">
        <v>19</v>
      </c>
      <c r="F43" s="3" t="s">
        <v>17</v>
      </c>
      <c r="G43" s="3">
        <v>0</v>
      </c>
      <c r="H43" s="3"/>
      <c r="I43" s="3">
        <v>23.85</v>
      </c>
      <c r="J43" s="3"/>
    </row>
    <row r="44" spans="1:10" s="1" customFormat="1" ht="21.75" customHeight="1" x14ac:dyDescent="0.25">
      <c r="A44" s="3">
        <v>39</v>
      </c>
      <c r="B44" s="3" t="str">
        <f>TEXT("001365","000000")</f>
        <v>001365</v>
      </c>
      <c r="C44" s="3" t="s">
        <v>54</v>
      </c>
      <c r="D44" s="3" t="str">
        <f>TEXT("24/06/2008","dd/mm/yyyy")</f>
        <v>24/06/2008</v>
      </c>
      <c r="E44" s="3" t="s">
        <v>19</v>
      </c>
      <c r="F44" s="3" t="s">
        <v>17</v>
      </c>
      <c r="G44" s="3">
        <v>0</v>
      </c>
      <c r="H44" s="3"/>
      <c r="I44" s="3">
        <v>23.8</v>
      </c>
      <c r="J44" s="3"/>
    </row>
    <row r="45" spans="1:10" s="1" customFormat="1" ht="21.75" customHeight="1" x14ac:dyDescent="0.25">
      <c r="A45" s="3">
        <v>40</v>
      </c>
      <c r="B45" s="3" t="str">
        <f>TEXT("008595","000000")</f>
        <v>008595</v>
      </c>
      <c r="C45" s="3" t="s">
        <v>211</v>
      </c>
      <c r="D45" s="3" t="str">
        <f>TEXT("01/04/2008","dd/mm/yyyy")</f>
        <v>01/04/2008</v>
      </c>
      <c r="E45" s="3" t="s">
        <v>19</v>
      </c>
      <c r="F45" s="3" t="s">
        <v>17</v>
      </c>
      <c r="G45" s="3">
        <v>0</v>
      </c>
      <c r="H45" s="3"/>
      <c r="I45" s="3">
        <v>23.8</v>
      </c>
      <c r="J45" s="3"/>
    </row>
    <row r="46" spans="1:10" s="1" customFormat="1" ht="21.75" customHeight="1" x14ac:dyDescent="0.25">
      <c r="A46" s="3">
        <v>41</v>
      </c>
      <c r="B46" s="3" t="str">
        <f>TEXT("016748","000000")</f>
        <v>016748</v>
      </c>
      <c r="C46" s="3" t="s">
        <v>402</v>
      </c>
      <c r="D46" s="3" t="str">
        <f>TEXT("09/04/2008","dd/mm/yyyy")</f>
        <v>09/04/2008</v>
      </c>
      <c r="E46" s="3" t="s">
        <v>19</v>
      </c>
      <c r="F46" s="3" t="s">
        <v>17</v>
      </c>
      <c r="G46" s="3">
        <v>0</v>
      </c>
      <c r="H46" s="3"/>
      <c r="I46" s="3">
        <v>23.8</v>
      </c>
      <c r="J46" s="3"/>
    </row>
    <row r="47" spans="1:10" s="1" customFormat="1" ht="21.75" customHeight="1" x14ac:dyDescent="0.25">
      <c r="A47" s="3">
        <v>42</v>
      </c>
      <c r="B47" s="3" t="str">
        <f>TEXT("016779","000000")</f>
        <v>016779</v>
      </c>
      <c r="C47" s="3" t="s">
        <v>403</v>
      </c>
      <c r="D47" s="3" t="str">
        <f>TEXT("23/07/2008","dd/mm/yyyy")</f>
        <v>23/07/2008</v>
      </c>
      <c r="E47" s="3" t="s">
        <v>19</v>
      </c>
      <c r="F47" s="3" t="s">
        <v>17</v>
      </c>
      <c r="G47" s="3">
        <v>0</v>
      </c>
      <c r="H47" s="3"/>
      <c r="I47" s="3">
        <v>23.8</v>
      </c>
      <c r="J47" s="3"/>
    </row>
    <row r="48" spans="1:10" s="1" customFormat="1" ht="21.75" customHeight="1" x14ac:dyDescent="0.25">
      <c r="A48" s="3">
        <v>43</v>
      </c>
      <c r="B48" s="3" t="str">
        <f>TEXT("003288","000000")</f>
        <v>003288</v>
      </c>
      <c r="C48" s="3" t="s">
        <v>96</v>
      </c>
      <c r="D48" s="3" t="str">
        <f>TEXT("12/05/2008","dd/mm/yyyy")</f>
        <v>12/05/2008</v>
      </c>
      <c r="E48" s="3" t="s">
        <v>16</v>
      </c>
      <c r="F48" s="3" t="s">
        <v>17</v>
      </c>
      <c r="G48" s="3">
        <v>0</v>
      </c>
      <c r="H48" s="3"/>
      <c r="I48" s="3">
        <v>23.75</v>
      </c>
      <c r="J48" s="3"/>
    </row>
    <row r="49" spans="1:10" s="1" customFormat="1" ht="21.75" customHeight="1" x14ac:dyDescent="0.25">
      <c r="A49" s="3">
        <v>44</v>
      </c>
      <c r="B49" s="3" t="str">
        <f>TEXT("005834","000000")</f>
        <v>005834</v>
      </c>
      <c r="C49" s="3" t="s">
        <v>155</v>
      </c>
      <c r="D49" s="3" t="str">
        <f>TEXT("13/05/2008","dd/mm/yyyy")</f>
        <v>13/05/2008</v>
      </c>
      <c r="E49" s="3" t="s">
        <v>16</v>
      </c>
      <c r="F49" s="3" t="s">
        <v>17</v>
      </c>
      <c r="G49" s="3">
        <v>0</v>
      </c>
      <c r="H49" s="3"/>
      <c r="I49" s="3">
        <v>23.75</v>
      </c>
      <c r="J49" s="3"/>
    </row>
    <row r="50" spans="1:10" s="1" customFormat="1" ht="21.75" customHeight="1" x14ac:dyDescent="0.25">
      <c r="A50" s="3">
        <v>45</v>
      </c>
      <c r="B50" s="3" t="str">
        <f>TEXT("007906","000000")</f>
        <v>007906</v>
      </c>
      <c r="C50" s="3" t="s">
        <v>196</v>
      </c>
      <c r="D50" s="3" t="str">
        <f>TEXT("25/05/2008","dd/mm/yyyy")</f>
        <v>25/05/2008</v>
      </c>
      <c r="E50" s="3" t="s">
        <v>19</v>
      </c>
      <c r="F50" s="3" t="s">
        <v>17</v>
      </c>
      <c r="G50" s="3">
        <v>0</v>
      </c>
      <c r="H50" s="3"/>
      <c r="I50" s="3">
        <v>23.7</v>
      </c>
      <c r="J50" s="3"/>
    </row>
    <row r="51" spans="1:10" s="1" customFormat="1" ht="21.75" customHeight="1" x14ac:dyDescent="0.25">
      <c r="A51" s="3">
        <v>46</v>
      </c>
      <c r="B51" s="3" t="str">
        <f>TEXT("000024","000000")</f>
        <v>000024</v>
      </c>
      <c r="C51" s="3" t="s">
        <v>15</v>
      </c>
      <c r="D51" s="3" t="str">
        <f>TEXT("16/06/2008","dd/mm/yyyy")</f>
        <v>16/06/2008</v>
      </c>
      <c r="E51" s="3" t="s">
        <v>16</v>
      </c>
      <c r="F51" s="3" t="s">
        <v>17</v>
      </c>
      <c r="G51" s="3">
        <v>0</v>
      </c>
      <c r="H51" s="3"/>
      <c r="I51" s="3">
        <v>23.65</v>
      </c>
      <c r="J51" s="3"/>
    </row>
    <row r="52" spans="1:10" s="1" customFormat="1" ht="21.75" customHeight="1" x14ac:dyDescent="0.25">
      <c r="A52" s="3">
        <v>47</v>
      </c>
      <c r="B52" s="3" t="str">
        <f>TEXT("007387","000000")</f>
        <v>007387</v>
      </c>
      <c r="C52" s="3" t="s">
        <v>188</v>
      </c>
      <c r="D52" s="3" t="str">
        <f>TEXT("02/09/2008","dd/mm/yyyy")</f>
        <v>02/09/2008</v>
      </c>
      <c r="E52" s="3" t="s">
        <v>16</v>
      </c>
      <c r="F52" s="3" t="s">
        <v>17</v>
      </c>
      <c r="G52" s="3">
        <v>0</v>
      </c>
      <c r="H52" s="3"/>
      <c r="I52" s="3">
        <v>23.5</v>
      </c>
      <c r="J52" s="3"/>
    </row>
    <row r="53" spans="1:10" s="1" customFormat="1" ht="21.75" customHeight="1" x14ac:dyDescent="0.25">
      <c r="A53" s="3">
        <v>48</v>
      </c>
      <c r="B53" s="3" t="str">
        <f>TEXT("008653","000000")</f>
        <v>008653</v>
      </c>
      <c r="C53" s="3" t="s">
        <v>213</v>
      </c>
      <c r="D53" s="3" t="str">
        <f>TEXT("06/11/2008","dd/mm/yyyy")</f>
        <v>06/11/2008</v>
      </c>
      <c r="E53" s="3" t="s">
        <v>19</v>
      </c>
      <c r="F53" s="3" t="s">
        <v>17</v>
      </c>
      <c r="G53" s="3">
        <v>0</v>
      </c>
      <c r="H53" s="3"/>
      <c r="I53" s="3">
        <v>23.45</v>
      </c>
      <c r="J53" s="3"/>
    </row>
    <row r="54" spans="1:10" s="1" customFormat="1" ht="21.75" customHeight="1" x14ac:dyDescent="0.25">
      <c r="A54" s="3">
        <v>49</v>
      </c>
      <c r="B54" s="3" t="str">
        <f>TEXT("003975","000000")</f>
        <v>003975</v>
      </c>
      <c r="C54" s="3" t="s">
        <v>111</v>
      </c>
      <c r="D54" s="3" t="str">
        <f>TEXT("14/01/2008","dd/mm/yyyy")</f>
        <v>14/01/2008</v>
      </c>
      <c r="E54" s="3" t="s">
        <v>16</v>
      </c>
      <c r="F54" s="3" t="s">
        <v>17</v>
      </c>
      <c r="G54" s="3">
        <v>0</v>
      </c>
      <c r="H54" s="3"/>
      <c r="I54" s="3">
        <v>23.4</v>
      </c>
      <c r="J54" s="3"/>
    </row>
    <row r="55" spans="1:10" s="1" customFormat="1" ht="21.75" customHeight="1" x14ac:dyDescent="0.25">
      <c r="A55" s="3">
        <v>50</v>
      </c>
      <c r="B55" s="3" t="str">
        <f>TEXT("004423","000000")</f>
        <v>004423</v>
      </c>
      <c r="C55" s="3" t="s">
        <v>120</v>
      </c>
      <c r="D55" s="3" t="str">
        <f>TEXT("15/09/2008","dd/mm/yyyy")</f>
        <v>15/09/2008</v>
      </c>
      <c r="E55" s="3" t="s">
        <v>16</v>
      </c>
      <c r="F55" s="3" t="s">
        <v>17</v>
      </c>
      <c r="G55" s="3">
        <v>0</v>
      </c>
      <c r="H55" s="3"/>
      <c r="I55" s="3">
        <v>23.4</v>
      </c>
      <c r="J55" s="3"/>
    </row>
    <row r="56" spans="1:10" s="1" customFormat="1" ht="21.75" customHeight="1" x14ac:dyDescent="0.25">
      <c r="A56" s="3">
        <v>51</v>
      </c>
      <c r="B56" s="3" t="str">
        <f>TEXT("007128","000000")</f>
        <v>007128</v>
      </c>
      <c r="C56" s="3" t="s">
        <v>182</v>
      </c>
      <c r="D56" s="3" t="str">
        <f>TEXT("15/12/2008","dd/mm/yyyy")</f>
        <v>15/12/2008</v>
      </c>
      <c r="E56" s="3" t="s">
        <v>19</v>
      </c>
      <c r="F56" s="3" t="s">
        <v>17</v>
      </c>
      <c r="G56" s="3">
        <v>0</v>
      </c>
      <c r="H56" s="3"/>
      <c r="I56" s="3">
        <v>23.4</v>
      </c>
      <c r="J56" s="3"/>
    </row>
    <row r="57" spans="1:10" s="1" customFormat="1" ht="21.75" customHeight="1" x14ac:dyDescent="0.25">
      <c r="A57" s="3">
        <v>52</v>
      </c>
      <c r="B57" s="3" t="str">
        <f>TEXT("012322","000000")</f>
        <v>012322</v>
      </c>
      <c r="C57" s="3" t="s">
        <v>304</v>
      </c>
      <c r="D57" s="3" t="str">
        <f>TEXT("28/08/2008","dd/mm/yyyy")</f>
        <v>28/08/2008</v>
      </c>
      <c r="E57" s="3" t="s">
        <v>16</v>
      </c>
      <c r="F57" s="3" t="s">
        <v>17</v>
      </c>
      <c r="G57" s="3">
        <v>0</v>
      </c>
      <c r="H57" s="3"/>
      <c r="I57" s="3">
        <v>23.4</v>
      </c>
      <c r="J57" s="3"/>
    </row>
    <row r="58" spans="1:10" s="1" customFormat="1" ht="21.75" customHeight="1" x14ac:dyDescent="0.25">
      <c r="A58" s="3">
        <v>53</v>
      </c>
      <c r="B58" s="3" t="str">
        <f>TEXT("013517","000000")</f>
        <v>013517</v>
      </c>
      <c r="C58" s="3" t="s">
        <v>332</v>
      </c>
      <c r="D58" s="3" t="str">
        <f>TEXT("21/09/2008","dd/mm/yyyy")</f>
        <v>21/09/2008</v>
      </c>
      <c r="E58" s="3" t="s">
        <v>19</v>
      </c>
      <c r="F58" s="3" t="s">
        <v>17</v>
      </c>
      <c r="G58" s="3">
        <v>0</v>
      </c>
      <c r="H58" s="3"/>
      <c r="I58" s="3">
        <v>23.35</v>
      </c>
      <c r="J58" s="3"/>
    </row>
    <row r="59" spans="1:10" s="1" customFormat="1" ht="21.75" customHeight="1" x14ac:dyDescent="0.25">
      <c r="A59" s="3">
        <v>54</v>
      </c>
      <c r="B59" s="3" t="str">
        <f>TEXT("013705","000000")</f>
        <v>013705</v>
      </c>
      <c r="C59" s="3" t="s">
        <v>337</v>
      </c>
      <c r="D59" s="3" t="str">
        <f>TEXT("06/03/2008","dd/mm/yyyy")</f>
        <v>06/03/2008</v>
      </c>
      <c r="E59" s="3" t="s">
        <v>19</v>
      </c>
      <c r="F59" s="3" t="s">
        <v>17</v>
      </c>
      <c r="G59" s="3">
        <v>0</v>
      </c>
      <c r="H59" s="3"/>
      <c r="I59" s="3">
        <v>23.35</v>
      </c>
      <c r="J59" s="3"/>
    </row>
    <row r="60" spans="1:10" s="1" customFormat="1" ht="21.75" customHeight="1" x14ac:dyDescent="0.25">
      <c r="A60" s="3">
        <v>55</v>
      </c>
      <c r="B60" s="3" t="str">
        <f>TEXT("005254","000000")</f>
        <v>005254</v>
      </c>
      <c r="C60" s="3" t="s">
        <v>137</v>
      </c>
      <c r="D60" s="3" t="str">
        <f>TEXT("03/07/2008","dd/mm/yyyy")</f>
        <v>03/07/2008</v>
      </c>
      <c r="E60" s="3" t="s">
        <v>19</v>
      </c>
      <c r="F60" s="3" t="s">
        <v>17</v>
      </c>
      <c r="G60" s="3">
        <v>0</v>
      </c>
      <c r="H60" s="3"/>
      <c r="I60" s="3">
        <v>23.3</v>
      </c>
      <c r="J60" s="3"/>
    </row>
    <row r="61" spans="1:10" s="1" customFormat="1" ht="21.75" customHeight="1" x14ac:dyDescent="0.25">
      <c r="A61" s="3">
        <v>56</v>
      </c>
      <c r="B61" s="3" t="str">
        <f>TEXT("010058","000000")</f>
        <v>010058</v>
      </c>
      <c r="C61" s="3" t="s">
        <v>253</v>
      </c>
      <c r="D61" s="3" t="str">
        <f>TEXT("26/09/2008","dd/mm/yyyy")</f>
        <v>26/09/2008</v>
      </c>
      <c r="E61" s="3" t="s">
        <v>16</v>
      </c>
      <c r="F61" s="3" t="s">
        <v>17</v>
      </c>
      <c r="G61" s="3">
        <v>0</v>
      </c>
      <c r="H61" s="3"/>
      <c r="I61" s="3">
        <v>23.3</v>
      </c>
      <c r="J61" s="3"/>
    </row>
    <row r="62" spans="1:10" s="1" customFormat="1" ht="21.75" customHeight="1" x14ac:dyDescent="0.25">
      <c r="A62" s="3">
        <v>57</v>
      </c>
      <c r="B62" s="3" t="str">
        <f>TEXT("003763","000000")</f>
        <v>003763</v>
      </c>
      <c r="C62" s="3" t="s">
        <v>106</v>
      </c>
      <c r="D62" s="3" t="str">
        <f>TEXT("07/02/2008","dd/mm/yyyy")</f>
        <v>07/02/2008</v>
      </c>
      <c r="E62" s="3" t="s">
        <v>19</v>
      </c>
      <c r="F62" s="3" t="s">
        <v>17</v>
      </c>
      <c r="G62" s="3">
        <v>0</v>
      </c>
      <c r="H62" s="3"/>
      <c r="I62" s="3">
        <v>23.25</v>
      </c>
      <c r="J62" s="3"/>
    </row>
    <row r="63" spans="1:10" s="1" customFormat="1" ht="21.75" customHeight="1" x14ac:dyDescent="0.25">
      <c r="A63" s="3">
        <v>58</v>
      </c>
      <c r="B63" s="3" t="str">
        <f>TEXT("011353","000000")</f>
        <v>011353</v>
      </c>
      <c r="C63" s="3" t="s">
        <v>277</v>
      </c>
      <c r="D63" s="3" t="str">
        <f>TEXT("11/03/2008","dd/mm/yyyy")</f>
        <v>11/03/2008</v>
      </c>
      <c r="E63" s="3" t="s">
        <v>19</v>
      </c>
      <c r="F63" s="3" t="s">
        <v>17</v>
      </c>
      <c r="G63" s="3">
        <v>0</v>
      </c>
      <c r="H63" s="3"/>
      <c r="I63" s="3">
        <v>23.25</v>
      </c>
      <c r="J63" s="3"/>
    </row>
    <row r="64" spans="1:10" s="1" customFormat="1" ht="21.75" customHeight="1" x14ac:dyDescent="0.25">
      <c r="A64" s="3">
        <v>59</v>
      </c>
      <c r="B64" s="3" t="str">
        <f>TEXT("001525","000000")</f>
        <v>001525</v>
      </c>
      <c r="C64" s="3" t="s">
        <v>58</v>
      </c>
      <c r="D64" s="3" t="str">
        <f>TEXT("30/12/2007","dd/mm/yyyy")</f>
        <v>30/12/2007</v>
      </c>
      <c r="E64" s="3" t="s">
        <v>19</v>
      </c>
      <c r="F64" s="3" t="s">
        <v>17</v>
      </c>
      <c r="G64" s="3">
        <v>0</v>
      </c>
      <c r="H64" s="3"/>
      <c r="I64" s="3">
        <v>23.2</v>
      </c>
      <c r="J64" s="3"/>
    </row>
    <row r="65" spans="1:10" s="1" customFormat="1" ht="21.75" customHeight="1" x14ac:dyDescent="0.25">
      <c r="A65" s="3">
        <v>60</v>
      </c>
      <c r="B65" s="3" t="str">
        <f>TEXT("008292","000000")</f>
        <v>008292</v>
      </c>
      <c r="C65" s="3" t="s">
        <v>204</v>
      </c>
      <c r="D65" s="3" t="str">
        <f>TEXT("24/01/2008","dd/mm/yyyy")</f>
        <v>24/01/2008</v>
      </c>
      <c r="E65" s="3" t="s">
        <v>19</v>
      </c>
      <c r="F65" s="3" t="s">
        <v>17</v>
      </c>
      <c r="G65" s="3">
        <v>0</v>
      </c>
      <c r="H65" s="3"/>
      <c r="I65" s="3">
        <v>23.2</v>
      </c>
      <c r="J65" s="3"/>
    </row>
    <row r="66" spans="1:10" s="1" customFormat="1" ht="21.75" customHeight="1" x14ac:dyDescent="0.25">
      <c r="A66" s="3">
        <v>61</v>
      </c>
      <c r="B66" s="3" t="str">
        <f>TEXT("014759","000000")</f>
        <v>014759</v>
      </c>
      <c r="C66" s="3" t="s">
        <v>355</v>
      </c>
      <c r="D66" s="3" t="str">
        <f>TEXT("04/10/2008","dd/mm/yyyy")</f>
        <v>04/10/2008</v>
      </c>
      <c r="E66" s="3" t="s">
        <v>19</v>
      </c>
      <c r="F66" s="3" t="s">
        <v>17</v>
      </c>
      <c r="G66" s="3">
        <v>0</v>
      </c>
      <c r="H66" s="3"/>
      <c r="I66" s="3">
        <v>23.2</v>
      </c>
      <c r="J66" s="3"/>
    </row>
    <row r="67" spans="1:10" s="1" customFormat="1" ht="21.75" customHeight="1" x14ac:dyDescent="0.25">
      <c r="A67" s="3">
        <v>62</v>
      </c>
      <c r="B67" s="3" t="str">
        <f>TEXT("015007","000000")</f>
        <v>015007</v>
      </c>
      <c r="C67" s="3" t="s">
        <v>365</v>
      </c>
      <c r="D67" s="3" t="str">
        <f>TEXT("30/03/2008","dd/mm/yyyy")</f>
        <v>30/03/2008</v>
      </c>
      <c r="E67" s="3" t="s">
        <v>19</v>
      </c>
      <c r="F67" s="3" t="s">
        <v>17</v>
      </c>
      <c r="G67" s="3">
        <v>0</v>
      </c>
      <c r="H67" s="3"/>
      <c r="I67" s="3">
        <v>23.2</v>
      </c>
      <c r="J67" s="3"/>
    </row>
    <row r="68" spans="1:10" s="1" customFormat="1" ht="21.75" customHeight="1" x14ac:dyDescent="0.25">
      <c r="A68" s="3">
        <v>63</v>
      </c>
      <c r="B68" s="3" t="str">
        <f>TEXT("008287","000000")</f>
        <v>008287</v>
      </c>
      <c r="C68" s="3" t="s">
        <v>202</v>
      </c>
      <c r="D68" s="3" t="str">
        <f>TEXT("15/04/2008","dd/mm/yyyy")</f>
        <v>15/04/2008</v>
      </c>
      <c r="E68" s="3" t="s">
        <v>19</v>
      </c>
      <c r="F68" s="3" t="s">
        <v>17</v>
      </c>
      <c r="G68" s="3">
        <v>0</v>
      </c>
      <c r="H68" s="3"/>
      <c r="I68" s="3">
        <v>23.1</v>
      </c>
      <c r="J68" s="3"/>
    </row>
    <row r="69" spans="1:10" s="1" customFormat="1" ht="21.75" customHeight="1" x14ac:dyDescent="0.25">
      <c r="A69" s="3">
        <v>64</v>
      </c>
      <c r="B69" s="3" t="str">
        <f>TEXT("011360","000000")</f>
        <v>011360</v>
      </c>
      <c r="C69" s="3" t="s">
        <v>278</v>
      </c>
      <c r="D69" s="3" t="str">
        <f>TEXT("06/09/2008","dd/mm/yyyy")</f>
        <v>06/09/2008</v>
      </c>
      <c r="E69" s="3" t="s">
        <v>19</v>
      </c>
      <c r="F69" s="3" t="s">
        <v>17</v>
      </c>
      <c r="G69" s="3">
        <v>0</v>
      </c>
      <c r="H69" s="3"/>
      <c r="I69" s="3">
        <v>23.05</v>
      </c>
      <c r="J69" s="3"/>
    </row>
    <row r="70" spans="1:10" s="1" customFormat="1" ht="21.75" customHeight="1" x14ac:dyDescent="0.25">
      <c r="A70" s="3">
        <v>65</v>
      </c>
      <c r="B70" s="3" t="str">
        <f>TEXT("007446","000000")</f>
        <v>007446</v>
      </c>
      <c r="C70" s="3" t="s">
        <v>191</v>
      </c>
      <c r="D70" s="3" t="str">
        <f>TEXT("10/11/2008","dd/mm/yyyy")</f>
        <v>10/11/2008</v>
      </c>
      <c r="E70" s="3" t="s">
        <v>16</v>
      </c>
      <c r="F70" s="3" t="s">
        <v>17</v>
      </c>
      <c r="G70" s="3">
        <v>0</v>
      </c>
      <c r="H70" s="3"/>
      <c r="I70" s="3">
        <v>23</v>
      </c>
      <c r="J70" s="3"/>
    </row>
    <row r="71" spans="1:10" s="1" customFormat="1" ht="21.75" customHeight="1" x14ac:dyDescent="0.25">
      <c r="A71" s="3">
        <v>66</v>
      </c>
      <c r="B71" s="3" t="str">
        <f>TEXT("014996","000000")</f>
        <v>014996</v>
      </c>
      <c r="C71" s="3" t="s">
        <v>364</v>
      </c>
      <c r="D71" s="3" t="str">
        <f>TEXT("05/11/2008","dd/mm/yyyy")</f>
        <v>05/11/2008</v>
      </c>
      <c r="E71" s="3" t="s">
        <v>19</v>
      </c>
      <c r="F71" s="3" t="s">
        <v>17</v>
      </c>
      <c r="G71" s="3">
        <v>0</v>
      </c>
      <c r="H71" s="3"/>
      <c r="I71" s="3">
        <v>22.95</v>
      </c>
      <c r="J71" s="3"/>
    </row>
    <row r="72" spans="1:10" s="1" customFormat="1" ht="21.75" customHeight="1" x14ac:dyDescent="0.25">
      <c r="A72" s="3">
        <v>67</v>
      </c>
      <c r="B72" s="3" t="str">
        <f>TEXT("000552","000000")</f>
        <v>000552</v>
      </c>
      <c r="C72" s="3" t="s">
        <v>32</v>
      </c>
      <c r="D72" s="3" t="str">
        <f>TEXT("15/05/2008","dd/mm/yyyy")</f>
        <v>15/05/2008</v>
      </c>
      <c r="E72" s="3" t="s">
        <v>19</v>
      </c>
      <c r="F72" s="3" t="s">
        <v>17</v>
      </c>
      <c r="G72" s="3">
        <v>0</v>
      </c>
      <c r="H72" s="3"/>
      <c r="I72" s="3">
        <v>22.9</v>
      </c>
      <c r="J72" s="3"/>
    </row>
    <row r="73" spans="1:10" s="1" customFormat="1" ht="21.75" customHeight="1" x14ac:dyDescent="0.25">
      <c r="A73" s="3">
        <v>68</v>
      </c>
      <c r="B73" s="3" t="str">
        <f>TEXT("004843","000000")</f>
        <v>004843</v>
      </c>
      <c r="C73" s="3" t="s">
        <v>128</v>
      </c>
      <c r="D73" s="3" t="str">
        <f>TEXT("03/04/2008","dd/mm/yyyy")</f>
        <v>03/04/2008</v>
      </c>
      <c r="E73" s="3" t="s">
        <v>19</v>
      </c>
      <c r="F73" s="3" t="s">
        <v>17</v>
      </c>
      <c r="G73" s="3">
        <v>0</v>
      </c>
      <c r="H73" s="3"/>
      <c r="I73" s="3">
        <v>22.9</v>
      </c>
      <c r="J73" s="3"/>
    </row>
    <row r="74" spans="1:10" s="1" customFormat="1" ht="21.75" customHeight="1" x14ac:dyDescent="0.25">
      <c r="A74" s="3">
        <v>69</v>
      </c>
      <c r="B74" s="3" t="str">
        <f>TEXT("014337","000000")</f>
        <v>014337</v>
      </c>
      <c r="C74" s="3" t="s">
        <v>348</v>
      </c>
      <c r="D74" s="3" t="str">
        <f>TEXT("15/08/2008","dd/mm/yyyy")</f>
        <v>15/08/2008</v>
      </c>
      <c r="E74" s="3" t="s">
        <v>19</v>
      </c>
      <c r="F74" s="3" t="s">
        <v>17</v>
      </c>
      <c r="G74" s="3">
        <v>0</v>
      </c>
      <c r="H74" s="3"/>
      <c r="I74" s="3">
        <v>22.9</v>
      </c>
      <c r="J74" s="3"/>
    </row>
    <row r="75" spans="1:10" s="1" customFormat="1" ht="21.75" customHeight="1" x14ac:dyDescent="0.25">
      <c r="A75" s="3">
        <v>70</v>
      </c>
      <c r="B75" s="3" t="str">
        <f>TEXT("014563","000000")</f>
        <v>014563</v>
      </c>
      <c r="C75" s="3" t="s">
        <v>353</v>
      </c>
      <c r="D75" s="3" t="str">
        <f>TEXT("20/06/2008","dd/mm/yyyy")</f>
        <v>20/06/2008</v>
      </c>
      <c r="E75" s="3" t="s">
        <v>16</v>
      </c>
      <c r="F75" s="3" t="s">
        <v>17</v>
      </c>
      <c r="G75" s="3">
        <v>0</v>
      </c>
      <c r="H75" s="3"/>
      <c r="I75" s="3">
        <v>22.85</v>
      </c>
      <c r="J75" s="3"/>
    </row>
    <row r="76" spans="1:10" s="1" customFormat="1" ht="21.75" customHeight="1" x14ac:dyDescent="0.25">
      <c r="A76" s="3">
        <v>71</v>
      </c>
      <c r="B76" s="3" t="str">
        <f>TEXT("013152","000000")</f>
        <v>013152</v>
      </c>
      <c r="C76" s="3" t="s">
        <v>321</v>
      </c>
      <c r="D76" s="3" t="str">
        <f>TEXT("21/03/2008","dd/mm/yyyy")</f>
        <v>21/03/2008</v>
      </c>
      <c r="E76" s="3" t="s">
        <v>19</v>
      </c>
      <c r="F76" s="3" t="s">
        <v>17</v>
      </c>
      <c r="G76" s="3">
        <v>0</v>
      </c>
      <c r="H76" s="3"/>
      <c r="I76" s="3">
        <v>22.8</v>
      </c>
      <c r="J76" s="3"/>
    </row>
    <row r="77" spans="1:10" s="1" customFormat="1" ht="21.75" customHeight="1" x14ac:dyDescent="0.25">
      <c r="A77" s="3">
        <v>72</v>
      </c>
      <c r="B77" s="3" t="str">
        <f>TEXT("008381","000000")</f>
        <v>008381</v>
      </c>
      <c r="C77" s="3" t="s">
        <v>205</v>
      </c>
      <c r="D77" s="3" t="str">
        <f>TEXT("17/12/2008","dd/mm/yyyy")</f>
        <v>17/12/2008</v>
      </c>
      <c r="E77" s="3" t="s">
        <v>19</v>
      </c>
      <c r="F77" s="3" t="s">
        <v>17</v>
      </c>
      <c r="G77" s="3">
        <v>0</v>
      </c>
      <c r="H77" s="3"/>
      <c r="I77" s="3">
        <v>22.75</v>
      </c>
      <c r="J77" s="3"/>
    </row>
    <row r="78" spans="1:10" s="1" customFormat="1" ht="21.75" customHeight="1" x14ac:dyDescent="0.25">
      <c r="A78" s="3">
        <v>73</v>
      </c>
      <c r="B78" s="3" t="str">
        <f>TEXT("011481","000000")</f>
        <v>011481</v>
      </c>
      <c r="C78" s="3" t="s">
        <v>282</v>
      </c>
      <c r="D78" s="3" t="str">
        <f>TEXT("16/09/2008","dd/mm/yyyy")</f>
        <v>16/09/2008</v>
      </c>
      <c r="E78" s="3" t="s">
        <v>19</v>
      </c>
      <c r="F78" s="3" t="s">
        <v>17</v>
      </c>
      <c r="G78" s="3">
        <v>0</v>
      </c>
      <c r="H78" s="3"/>
      <c r="I78" s="3">
        <v>22.75</v>
      </c>
      <c r="J78" s="3"/>
    </row>
    <row r="79" spans="1:10" s="1" customFormat="1" ht="21.75" customHeight="1" x14ac:dyDescent="0.25">
      <c r="A79" s="3">
        <v>74</v>
      </c>
      <c r="B79" s="3" t="str">
        <f>TEXT("012125","000000")</f>
        <v>012125</v>
      </c>
      <c r="C79" s="3" t="s">
        <v>299</v>
      </c>
      <c r="D79" s="3" t="str">
        <f>TEXT("11/07/2008","dd/mm/yyyy")</f>
        <v>11/07/2008</v>
      </c>
      <c r="E79" s="3" t="s">
        <v>19</v>
      </c>
      <c r="F79" s="3" t="s">
        <v>17</v>
      </c>
      <c r="G79" s="3">
        <v>0</v>
      </c>
      <c r="H79" s="3"/>
      <c r="I79" s="3">
        <v>22.75</v>
      </c>
      <c r="J79" s="3"/>
    </row>
    <row r="80" spans="1:10" s="1" customFormat="1" ht="21.75" customHeight="1" x14ac:dyDescent="0.25">
      <c r="A80" s="3">
        <v>75</v>
      </c>
      <c r="B80" s="3" t="str">
        <f>TEXT("005443","000000")</f>
        <v>005443</v>
      </c>
      <c r="C80" s="3" t="s">
        <v>142</v>
      </c>
      <c r="D80" s="3" t="str">
        <f>TEXT("12/10/2008","dd/mm/yyyy")</f>
        <v>12/10/2008</v>
      </c>
      <c r="E80" s="3" t="s">
        <v>19</v>
      </c>
      <c r="F80" s="3" t="s">
        <v>17</v>
      </c>
      <c r="G80" s="3">
        <v>0</v>
      </c>
      <c r="H80" s="3"/>
      <c r="I80" s="3">
        <v>22.7</v>
      </c>
      <c r="J80" s="3"/>
    </row>
    <row r="81" spans="1:10" s="1" customFormat="1" ht="21.75" customHeight="1" x14ac:dyDescent="0.25">
      <c r="A81" s="3">
        <v>76</v>
      </c>
      <c r="B81" s="3" t="str">
        <f>TEXT("007208","000000")</f>
        <v>007208</v>
      </c>
      <c r="C81" s="3" t="s">
        <v>185</v>
      </c>
      <c r="D81" s="3" t="str">
        <f>TEXT("13/08/2008","dd/mm/yyyy")</f>
        <v>13/08/2008</v>
      </c>
      <c r="E81" s="3" t="s">
        <v>19</v>
      </c>
      <c r="F81" s="3" t="s">
        <v>17</v>
      </c>
      <c r="G81" s="3">
        <v>0</v>
      </c>
      <c r="H81" s="3"/>
      <c r="I81" s="3">
        <v>22.7</v>
      </c>
      <c r="J81" s="3"/>
    </row>
    <row r="82" spans="1:10" s="1" customFormat="1" ht="21.75" customHeight="1" x14ac:dyDescent="0.25">
      <c r="A82" s="3">
        <v>77</v>
      </c>
      <c r="B82" s="3" t="str">
        <f>TEXT("013481","000000")</f>
        <v>013481</v>
      </c>
      <c r="C82" s="3" t="s">
        <v>330</v>
      </c>
      <c r="D82" s="3" t="str">
        <f>TEXT("15/10/2008","dd/mm/yyyy")</f>
        <v>15/10/2008</v>
      </c>
      <c r="E82" s="3" t="s">
        <v>19</v>
      </c>
      <c r="F82" s="3" t="s">
        <v>17</v>
      </c>
      <c r="G82" s="3">
        <v>0</v>
      </c>
      <c r="H82" s="3"/>
      <c r="I82" s="3">
        <v>22.7</v>
      </c>
      <c r="J82" s="3"/>
    </row>
    <row r="83" spans="1:10" s="1" customFormat="1" ht="21.75" customHeight="1" x14ac:dyDescent="0.25">
      <c r="A83" s="3">
        <v>78</v>
      </c>
      <c r="B83" s="3" t="str">
        <f>TEXT("001804","000000")</f>
        <v>001804</v>
      </c>
      <c r="C83" s="3" t="s">
        <v>64</v>
      </c>
      <c r="D83" s="3" t="str">
        <f>TEXT("11/10/2008","dd/mm/yyyy")</f>
        <v>11/10/2008</v>
      </c>
      <c r="E83" s="3" t="s">
        <v>19</v>
      </c>
      <c r="F83" s="3" t="s">
        <v>17</v>
      </c>
      <c r="G83" s="3">
        <v>0</v>
      </c>
      <c r="H83" s="3"/>
      <c r="I83" s="3">
        <v>22.6</v>
      </c>
      <c r="J83" s="3"/>
    </row>
    <row r="84" spans="1:10" s="1" customFormat="1" ht="21.75" customHeight="1" x14ac:dyDescent="0.25">
      <c r="A84" s="3">
        <v>79</v>
      </c>
      <c r="B84" s="3" t="str">
        <f>TEXT("005261","000000")</f>
        <v>005261</v>
      </c>
      <c r="C84" s="3" t="s">
        <v>138</v>
      </c>
      <c r="D84" s="3" t="str">
        <f>TEXT("01/11/2008","dd/mm/yyyy")</f>
        <v>01/11/2008</v>
      </c>
      <c r="E84" s="3" t="s">
        <v>19</v>
      </c>
      <c r="F84" s="3" t="s">
        <v>17</v>
      </c>
      <c r="G84" s="3">
        <v>0</v>
      </c>
      <c r="H84" s="3"/>
      <c r="I84" s="3">
        <v>22.6</v>
      </c>
      <c r="J84" s="3"/>
    </row>
    <row r="85" spans="1:10" s="1" customFormat="1" ht="21.75" customHeight="1" x14ac:dyDescent="0.25">
      <c r="A85" s="3">
        <v>80</v>
      </c>
      <c r="B85" s="3" t="str">
        <f>TEXT("009293","000000")</f>
        <v>009293</v>
      </c>
      <c r="C85" s="3" t="s">
        <v>230</v>
      </c>
      <c r="D85" s="3" t="str">
        <f>TEXT("16/04/2008","dd/mm/yyyy")</f>
        <v>16/04/2008</v>
      </c>
      <c r="E85" s="3" t="s">
        <v>19</v>
      </c>
      <c r="F85" s="3" t="s">
        <v>17</v>
      </c>
      <c r="G85" s="3">
        <v>0</v>
      </c>
      <c r="H85" s="3"/>
      <c r="I85" s="3">
        <v>22.6</v>
      </c>
      <c r="J85" s="3"/>
    </row>
    <row r="86" spans="1:10" s="1" customFormat="1" ht="21.75" customHeight="1" x14ac:dyDescent="0.25">
      <c r="A86" s="3">
        <v>81</v>
      </c>
      <c r="B86" s="3" t="str">
        <f>TEXT("010116","000000")</f>
        <v>010116</v>
      </c>
      <c r="C86" s="3" t="s">
        <v>256</v>
      </c>
      <c r="D86" s="3" t="str">
        <f>TEXT("16/01/2008","dd/mm/yyyy")</f>
        <v>16/01/2008</v>
      </c>
      <c r="E86" s="3" t="s">
        <v>16</v>
      </c>
      <c r="F86" s="3" t="s">
        <v>17</v>
      </c>
      <c r="G86" s="3">
        <v>0</v>
      </c>
      <c r="H86" s="3"/>
      <c r="I86" s="3">
        <v>22.6</v>
      </c>
      <c r="J86" s="3"/>
    </row>
    <row r="87" spans="1:10" s="1" customFormat="1" ht="21.75" customHeight="1" x14ac:dyDescent="0.25">
      <c r="A87" s="3">
        <v>82</v>
      </c>
      <c r="B87" s="3" t="str">
        <f>TEXT("010302","000000")</f>
        <v>010302</v>
      </c>
      <c r="C87" s="3" t="s">
        <v>259</v>
      </c>
      <c r="D87" s="3" t="str">
        <f>TEXT("22/10/2008","dd/mm/yyyy")</f>
        <v>22/10/2008</v>
      </c>
      <c r="E87" s="3" t="s">
        <v>19</v>
      </c>
      <c r="F87" s="3" t="s">
        <v>17</v>
      </c>
      <c r="G87" s="3">
        <v>0</v>
      </c>
      <c r="H87" s="3"/>
      <c r="I87" s="3">
        <v>22.6</v>
      </c>
      <c r="J87" s="3"/>
    </row>
    <row r="88" spans="1:10" s="1" customFormat="1" ht="21.75" customHeight="1" x14ac:dyDescent="0.25">
      <c r="A88" s="3">
        <v>83</v>
      </c>
      <c r="B88" s="3" t="str">
        <f>TEXT("011361","000000")</f>
        <v>011361</v>
      </c>
      <c r="C88" s="3" t="s">
        <v>279</v>
      </c>
      <c r="D88" s="3" t="str">
        <f>TEXT("23/02/2008","dd/mm/yyyy")</f>
        <v>23/02/2008</v>
      </c>
      <c r="E88" s="3" t="s">
        <v>19</v>
      </c>
      <c r="F88" s="3" t="s">
        <v>17</v>
      </c>
      <c r="G88" s="3">
        <v>0</v>
      </c>
      <c r="H88" s="3"/>
      <c r="I88" s="3">
        <v>22.6</v>
      </c>
      <c r="J88" s="3"/>
    </row>
    <row r="89" spans="1:10" s="1" customFormat="1" ht="21.75" customHeight="1" x14ac:dyDescent="0.25">
      <c r="A89" s="3">
        <v>84</v>
      </c>
      <c r="B89" s="3" t="str">
        <f>TEXT("001095","000000")</f>
        <v>001095</v>
      </c>
      <c r="C89" s="3" t="s">
        <v>42</v>
      </c>
      <c r="D89" s="3" t="str">
        <f>TEXT("06/06/2008","dd/mm/yyyy")</f>
        <v>06/06/2008</v>
      </c>
      <c r="E89" s="3" t="s">
        <v>19</v>
      </c>
      <c r="F89" s="3" t="s">
        <v>17</v>
      </c>
      <c r="G89" s="3">
        <v>0</v>
      </c>
      <c r="H89" s="3"/>
      <c r="I89" s="3">
        <v>22.55</v>
      </c>
      <c r="J89" s="3"/>
    </row>
    <row r="90" spans="1:10" s="1" customFormat="1" ht="21.75" customHeight="1" x14ac:dyDescent="0.25">
      <c r="A90" s="3">
        <v>85</v>
      </c>
      <c r="B90" s="3" t="str">
        <f>TEXT("001402","000000")</f>
        <v>001402</v>
      </c>
      <c r="C90" s="3" t="s">
        <v>56</v>
      </c>
      <c r="D90" s="3" t="str">
        <f>TEXT("08/07/2008","dd/mm/yyyy")</f>
        <v>08/07/2008</v>
      </c>
      <c r="E90" s="3" t="s">
        <v>19</v>
      </c>
      <c r="F90" s="3" t="s">
        <v>17</v>
      </c>
      <c r="G90" s="3">
        <v>0</v>
      </c>
      <c r="H90" s="3"/>
      <c r="I90" s="3">
        <v>22.55</v>
      </c>
      <c r="J90" s="3"/>
    </row>
    <row r="91" spans="1:10" s="1" customFormat="1" ht="21.75" customHeight="1" x14ac:dyDescent="0.25">
      <c r="A91" s="3">
        <v>86</v>
      </c>
      <c r="B91" s="3" t="str">
        <f>TEXT("005307","000000")</f>
        <v>005307</v>
      </c>
      <c r="C91" s="3" t="s">
        <v>140</v>
      </c>
      <c r="D91" s="3" t="str">
        <f>TEXT("22/05/2008","dd/mm/yyyy")</f>
        <v>22/05/2008</v>
      </c>
      <c r="E91" s="3" t="s">
        <v>19</v>
      </c>
      <c r="F91" s="3" t="s">
        <v>17</v>
      </c>
      <c r="G91" s="3">
        <v>0</v>
      </c>
      <c r="H91" s="3"/>
      <c r="I91" s="3">
        <v>22.5</v>
      </c>
      <c r="J91" s="3"/>
    </row>
    <row r="92" spans="1:10" s="1" customFormat="1" ht="21.75" customHeight="1" x14ac:dyDescent="0.25">
      <c r="A92" s="3">
        <v>87</v>
      </c>
      <c r="B92" s="3" t="str">
        <f>TEXT("014095","000000")</f>
        <v>014095</v>
      </c>
      <c r="C92" s="3" t="s">
        <v>345</v>
      </c>
      <c r="D92" s="3" t="str">
        <f>TEXT("03/09/2008","dd/mm/yyyy")</f>
        <v>03/09/2008</v>
      </c>
      <c r="E92" s="3" t="s">
        <v>19</v>
      </c>
      <c r="F92" s="3" t="s">
        <v>17</v>
      </c>
      <c r="G92" s="3">
        <v>0</v>
      </c>
      <c r="H92" s="3"/>
      <c r="I92" s="3">
        <v>22.5</v>
      </c>
      <c r="J92" s="3"/>
    </row>
    <row r="93" spans="1:10" s="1" customFormat="1" ht="21.75" customHeight="1" x14ac:dyDescent="0.25">
      <c r="A93" s="3">
        <v>88</v>
      </c>
      <c r="B93" s="3" t="str">
        <f>TEXT("003424","000000")</f>
        <v>003424</v>
      </c>
      <c r="C93" s="3" t="s">
        <v>99</v>
      </c>
      <c r="D93" s="3" t="str">
        <f>TEXT("02/08/2008","dd/mm/yyyy")</f>
        <v>02/08/2008</v>
      </c>
      <c r="E93" s="3" t="s">
        <v>16</v>
      </c>
      <c r="F93" s="3" t="s">
        <v>17</v>
      </c>
      <c r="G93" s="3">
        <v>0</v>
      </c>
      <c r="H93" s="3"/>
      <c r="I93" s="3">
        <v>22.45</v>
      </c>
      <c r="J93" s="3"/>
    </row>
    <row r="94" spans="1:10" s="1" customFormat="1" ht="21.75" customHeight="1" x14ac:dyDescent="0.25">
      <c r="A94" s="3">
        <v>89</v>
      </c>
      <c r="B94" s="3" t="str">
        <f>TEXT("015112","000000")</f>
        <v>015112</v>
      </c>
      <c r="C94" s="3" t="s">
        <v>366</v>
      </c>
      <c r="D94" s="3" t="str">
        <f>TEXT("19/11/2008","dd/mm/yyyy")</f>
        <v>19/11/2008</v>
      </c>
      <c r="E94" s="3" t="s">
        <v>19</v>
      </c>
      <c r="F94" s="3" t="s">
        <v>17</v>
      </c>
      <c r="G94" s="3">
        <v>0</v>
      </c>
      <c r="H94" s="3"/>
      <c r="I94" s="3">
        <v>22.45</v>
      </c>
      <c r="J94" s="3"/>
    </row>
    <row r="95" spans="1:10" s="1" customFormat="1" ht="21.75" customHeight="1" x14ac:dyDescent="0.25">
      <c r="A95" s="3">
        <v>90</v>
      </c>
      <c r="B95" s="3" t="str">
        <f>TEXT("007731","000000")</f>
        <v>007731</v>
      </c>
      <c r="C95" s="3" t="s">
        <v>192</v>
      </c>
      <c r="D95" s="3" t="str">
        <f>TEXT("23/11/2008","dd/mm/yyyy")</f>
        <v>23/11/2008</v>
      </c>
      <c r="E95" s="3" t="s">
        <v>16</v>
      </c>
      <c r="F95" s="3" t="s">
        <v>17</v>
      </c>
      <c r="G95" s="3">
        <v>0</v>
      </c>
      <c r="H95" s="3"/>
      <c r="I95" s="3">
        <v>22.4</v>
      </c>
      <c r="J95" s="3"/>
    </row>
    <row r="96" spans="1:10" s="1" customFormat="1" ht="21.75" customHeight="1" x14ac:dyDescent="0.25">
      <c r="A96" s="3">
        <v>91</v>
      </c>
      <c r="B96" s="3" t="str">
        <f>TEXT("016061","000000")</f>
        <v>016061</v>
      </c>
      <c r="C96" s="3" t="s">
        <v>387</v>
      </c>
      <c r="D96" s="3" t="str">
        <f>TEXT("15/03/2008","dd/mm/yyyy")</f>
        <v>15/03/2008</v>
      </c>
      <c r="E96" s="3" t="s">
        <v>19</v>
      </c>
      <c r="F96" s="3" t="s">
        <v>17</v>
      </c>
      <c r="G96" s="3">
        <v>0</v>
      </c>
      <c r="H96" s="3"/>
      <c r="I96" s="3">
        <v>22.4</v>
      </c>
      <c r="J96" s="3"/>
    </row>
    <row r="97" spans="1:10" s="1" customFormat="1" ht="21.75" customHeight="1" x14ac:dyDescent="0.25">
      <c r="A97" s="3">
        <v>92</v>
      </c>
      <c r="B97" s="3" t="str">
        <f>TEXT("001785","000000")</f>
        <v>001785</v>
      </c>
      <c r="C97" s="3" t="s">
        <v>63</v>
      </c>
      <c r="D97" s="3" t="str">
        <f>TEXT("25/12/2008","dd/mm/yyyy")</f>
        <v>25/12/2008</v>
      </c>
      <c r="E97" s="3" t="s">
        <v>19</v>
      </c>
      <c r="F97" s="3" t="s">
        <v>17</v>
      </c>
      <c r="G97" s="3">
        <v>0</v>
      </c>
      <c r="H97" s="3"/>
      <c r="I97" s="3">
        <v>22.35</v>
      </c>
      <c r="J97" s="3"/>
    </row>
    <row r="98" spans="1:10" s="1" customFormat="1" ht="21.75" customHeight="1" x14ac:dyDescent="0.25">
      <c r="A98" s="3">
        <v>93</v>
      </c>
      <c r="B98" s="3" t="str">
        <f>TEXT("005887","000000")</f>
        <v>005887</v>
      </c>
      <c r="C98" s="3" t="s">
        <v>156</v>
      </c>
      <c r="D98" s="3" t="str">
        <f>TEXT("19/08/2008","dd/mm/yyyy")</f>
        <v>19/08/2008</v>
      </c>
      <c r="E98" s="3" t="s">
        <v>16</v>
      </c>
      <c r="F98" s="3" t="s">
        <v>17</v>
      </c>
      <c r="G98" s="3">
        <v>0</v>
      </c>
      <c r="H98" s="3"/>
      <c r="I98" s="3">
        <v>22.35</v>
      </c>
      <c r="J98" s="3"/>
    </row>
    <row r="99" spans="1:10" s="1" customFormat="1" ht="21.75" customHeight="1" x14ac:dyDescent="0.25">
      <c r="A99" s="3">
        <v>94</v>
      </c>
      <c r="B99" s="3" t="str">
        <f>TEXT("008266","000000")</f>
        <v>008266</v>
      </c>
      <c r="C99" s="3" t="s">
        <v>201</v>
      </c>
      <c r="D99" s="3" t="str">
        <f>TEXT("13/03/2008","dd/mm/yyyy")</f>
        <v>13/03/2008</v>
      </c>
      <c r="E99" s="3" t="s">
        <v>19</v>
      </c>
      <c r="F99" s="3" t="s">
        <v>17</v>
      </c>
      <c r="G99" s="3">
        <v>0</v>
      </c>
      <c r="H99" s="3"/>
      <c r="I99" s="3">
        <v>22.3</v>
      </c>
      <c r="J99" s="3"/>
    </row>
    <row r="100" spans="1:10" s="1" customFormat="1" ht="21.75" customHeight="1" x14ac:dyDescent="0.25">
      <c r="A100" s="3">
        <v>95</v>
      </c>
      <c r="B100" s="3" t="str">
        <f>TEXT("009047","000000")</f>
        <v>009047</v>
      </c>
      <c r="C100" s="3" t="s">
        <v>226</v>
      </c>
      <c r="D100" s="3" t="str">
        <f>TEXT("18/2/2008","dd/mm/yyyy")</f>
        <v>18/02/2008</v>
      </c>
      <c r="E100" s="3" t="s">
        <v>16</v>
      </c>
      <c r="F100" s="3" t="s">
        <v>17</v>
      </c>
      <c r="G100" s="3">
        <v>0</v>
      </c>
      <c r="H100" s="3"/>
      <c r="I100" s="3">
        <v>22.25</v>
      </c>
      <c r="J100" s="3" t="s">
        <v>227</v>
      </c>
    </row>
    <row r="101" spans="1:10" s="1" customFormat="1" ht="21.75" customHeight="1" x14ac:dyDescent="0.25">
      <c r="A101" s="3">
        <v>96</v>
      </c>
      <c r="B101" s="3" t="str">
        <f>TEXT("012112","000000")</f>
        <v>012112</v>
      </c>
      <c r="C101" s="3" t="s">
        <v>298</v>
      </c>
      <c r="D101" s="3" t="str">
        <f>TEXT("27/04/2008","dd/mm/yyyy")</f>
        <v>27/04/2008</v>
      </c>
      <c r="E101" s="3" t="s">
        <v>19</v>
      </c>
      <c r="F101" s="3" t="s">
        <v>17</v>
      </c>
      <c r="G101" s="3">
        <v>0</v>
      </c>
      <c r="H101" s="3"/>
      <c r="I101" s="3">
        <v>22.25</v>
      </c>
      <c r="J101" s="3"/>
    </row>
    <row r="102" spans="1:10" s="1" customFormat="1" ht="21.75" customHeight="1" x14ac:dyDescent="0.25">
      <c r="A102" s="3">
        <v>97</v>
      </c>
      <c r="B102" s="3" t="str">
        <f>TEXT("015809","000000")</f>
        <v>015809</v>
      </c>
      <c r="C102" s="3" t="s">
        <v>379</v>
      </c>
      <c r="D102" s="3" t="str">
        <f>TEXT("03/12/2008","dd/mm/yyyy")</f>
        <v>03/12/2008</v>
      </c>
      <c r="E102" s="3" t="s">
        <v>16</v>
      </c>
      <c r="F102" s="3" t="s">
        <v>17</v>
      </c>
      <c r="G102" s="3">
        <v>0</v>
      </c>
      <c r="H102" s="3"/>
      <c r="I102" s="3">
        <v>22.25</v>
      </c>
      <c r="J102" s="3"/>
    </row>
    <row r="103" spans="1:10" s="1" customFormat="1" ht="21.75" customHeight="1" x14ac:dyDescent="0.25">
      <c r="A103" s="3">
        <v>98</v>
      </c>
      <c r="B103" s="3" t="str">
        <f>TEXT("016466","000000")</f>
        <v>016466</v>
      </c>
      <c r="C103" s="3" t="s">
        <v>398</v>
      </c>
      <c r="D103" s="3" t="str">
        <f>TEXT("30/10/2008","dd/mm/yyyy")</f>
        <v>30/10/2008</v>
      </c>
      <c r="E103" s="3" t="s">
        <v>16</v>
      </c>
      <c r="F103" s="3" t="s">
        <v>17</v>
      </c>
      <c r="G103" s="3">
        <v>0</v>
      </c>
      <c r="H103" s="3"/>
      <c r="I103" s="3">
        <v>22.25</v>
      </c>
      <c r="J103" s="3"/>
    </row>
    <row r="104" spans="1:10" s="1" customFormat="1" ht="21.75" customHeight="1" x14ac:dyDescent="0.25">
      <c r="A104" s="3">
        <v>99</v>
      </c>
      <c r="B104" s="3" t="str">
        <f>TEXT("003122","000000")</f>
        <v>003122</v>
      </c>
      <c r="C104" s="3" t="s">
        <v>91</v>
      </c>
      <c r="D104" s="3" t="str">
        <f>TEXT("15/07/2008","dd/mm/yyyy")</f>
        <v>15/07/2008</v>
      </c>
      <c r="E104" s="3" t="s">
        <v>19</v>
      </c>
      <c r="F104" s="3" t="s">
        <v>17</v>
      </c>
      <c r="G104" s="3">
        <v>0</v>
      </c>
      <c r="H104" s="3"/>
      <c r="I104" s="3">
        <v>22.2</v>
      </c>
      <c r="J104" s="3"/>
    </row>
    <row r="105" spans="1:10" s="1" customFormat="1" ht="21.75" customHeight="1" x14ac:dyDescent="0.25">
      <c r="A105" s="3">
        <v>100</v>
      </c>
      <c r="B105" s="3" t="str">
        <f>TEXT("010977","000000")</f>
        <v>010977</v>
      </c>
      <c r="C105" s="3" t="s">
        <v>273</v>
      </c>
      <c r="D105" s="3" t="str">
        <f>TEXT("29/05/2008","dd/mm/yyyy")</f>
        <v>29/05/2008</v>
      </c>
      <c r="E105" s="3" t="s">
        <v>19</v>
      </c>
      <c r="F105" s="3" t="s">
        <v>17</v>
      </c>
      <c r="G105" s="3">
        <v>0</v>
      </c>
      <c r="H105" s="3"/>
      <c r="I105" s="3">
        <v>22.2</v>
      </c>
      <c r="J105" s="3"/>
    </row>
    <row r="106" spans="1:10" s="1" customFormat="1" ht="21.75" customHeight="1" x14ac:dyDescent="0.25">
      <c r="A106" s="3">
        <v>101</v>
      </c>
      <c r="B106" s="3" t="str">
        <f>TEXT("002565","000000")</f>
        <v>002565</v>
      </c>
      <c r="C106" s="3" t="s">
        <v>80</v>
      </c>
      <c r="D106" s="3" t="str">
        <f>TEXT("04/11/2008","dd/mm/yyyy")</f>
        <v>04/11/2008</v>
      </c>
      <c r="E106" s="3" t="s">
        <v>19</v>
      </c>
      <c r="F106" s="3" t="s">
        <v>17</v>
      </c>
      <c r="G106" s="3">
        <v>0</v>
      </c>
      <c r="H106" s="3"/>
      <c r="I106" s="3">
        <v>22.15</v>
      </c>
      <c r="J106" s="3"/>
    </row>
    <row r="107" spans="1:10" s="1" customFormat="1" ht="21.75" customHeight="1" x14ac:dyDescent="0.25">
      <c r="A107" s="3">
        <v>102</v>
      </c>
      <c r="B107" s="3" t="str">
        <f>TEXT("008768","000000")</f>
        <v>008768</v>
      </c>
      <c r="C107" s="3" t="s">
        <v>219</v>
      </c>
      <c r="D107" s="3" t="str">
        <f>TEXT("19/11/2008","dd/mm/yyyy")</f>
        <v>19/11/2008</v>
      </c>
      <c r="E107" s="3" t="s">
        <v>19</v>
      </c>
      <c r="F107" s="3" t="s">
        <v>17</v>
      </c>
      <c r="G107" s="3">
        <v>0</v>
      </c>
      <c r="H107" s="3"/>
      <c r="I107" s="3">
        <v>22.15</v>
      </c>
      <c r="J107" s="3"/>
    </row>
    <row r="108" spans="1:10" s="1" customFormat="1" ht="21.75" customHeight="1" x14ac:dyDescent="0.25">
      <c r="A108" s="3">
        <v>103</v>
      </c>
      <c r="B108" s="3" t="str">
        <f>TEXT("001806","000000")</f>
        <v>001806</v>
      </c>
      <c r="C108" s="3" t="s">
        <v>64</v>
      </c>
      <c r="D108" s="3" t="str">
        <f>TEXT("17/07/2008","dd/mm/yyyy")</f>
        <v>17/07/2008</v>
      </c>
      <c r="E108" s="3" t="s">
        <v>19</v>
      </c>
      <c r="F108" s="3" t="s">
        <v>17</v>
      </c>
      <c r="G108" s="3">
        <v>0</v>
      </c>
      <c r="H108" s="3"/>
      <c r="I108" s="3">
        <v>22.1</v>
      </c>
      <c r="J108" s="3"/>
    </row>
    <row r="109" spans="1:10" s="1" customFormat="1" ht="21.75" customHeight="1" x14ac:dyDescent="0.25">
      <c r="A109" s="3">
        <v>104</v>
      </c>
      <c r="B109" s="3" t="str">
        <f>TEXT("009054","000000")</f>
        <v>009054</v>
      </c>
      <c r="C109" s="3" t="s">
        <v>228</v>
      </c>
      <c r="D109" s="3" t="str">
        <f>TEXT("18/09/2008","dd/mm/yyyy")</f>
        <v>18/09/2008</v>
      </c>
      <c r="E109" s="3" t="s">
        <v>16</v>
      </c>
      <c r="F109" s="3" t="s">
        <v>17</v>
      </c>
      <c r="G109" s="3">
        <v>0</v>
      </c>
      <c r="H109" s="3"/>
      <c r="I109" s="3">
        <v>22.1</v>
      </c>
      <c r="J109" s="3"/>
    </row>
    <row r="110" spans="1:10" s="1" customFormat="1" ht="21.75" customHeight="1" x14ac:dyDescent="0.25">
      <c r="A110" s="3">
        <v>105</v>
      </c>
      <c r="B110" s="3" t="str">
        <f>TEXT("006043","000000")</f>
        <v>006043</v>
      </c>
      <c r="C110" s="3" t="s">
        <v>161</v>
      </c>
      <c r="D110" s="3" t="str">
        <f>TEXT("14/02/2008","dd/mm/yyyy")</f>
        <v>14/02/2008</v>
      </c>
      <c r="E110" s="3" t="s">
        <v>19</v>
      </c>
      <c r="F110" s="3" t="s">
        <v>17</v>
      </c>
      <c r="G110" s="3">
        <v>0</v>
      </c>
      <c r="H110" s="3"/>
      <c r="I110" s="3">
        <v>22.05</v>
      </c>
      <c r="J110" s="3"/>
    </row>
    <row r="111" spans="1:10" s="1" customFormat="1" ht="21.75" customHeight="1" x14ac:dyDescent="0.25">
      <c r="A111" s="3">
        <v>106</v>
      </c>
      <c r="B111" s="3" t="str">
        <f>TEXT("008941","000000")</f>
        <v>008941</v>
      </c>
      <c r="C111" s="3" t="s">
        <v>225</v>
      </c>
      <c r="D111" s="3" t="str">
        <f>TEXT("10/05/2008","dd/mm/yyyy")</f>
        <v>10/05/2008</v>
      </c>
      <c r="E111" s="3" t="s">
        <v>19</v>
      </c>
      <c r="F111" s="3" t="s">
        <v>17</v>
      </c>
      <c r="G111" s="3">
        <v>0</v>
      </c>
      <c r="H111" s="3"/>
      <c r="I111" s="3">
        <v>22</v>
      </c>
      <c r="J111" s="3"/>
    </row>
    <row r="112" spans="1:10" s="1" customFormat="1" ht="21.75" customHeight="1" x14ac:dyDescent="0.25">
      <c r="A112" s="3">
        <v>107</v>
      </c>
      <c r="B112" s="3" t="str">
        <f>TEXT("013579","000000")</f>
        <v>013579</v>
      </c>
      <c r="C112" s="3" t="s">
        <v>335</v>
      </c>
      <c r="D112" s="3" t="str">
        <f>TEXT("26/10/2008","dd/mm/yyyy")</f>
        <v>26/10/2008</v>
      </c>
      <c r="E112" s="3" t="s">
        <v>19</v>
      </c>
      <c r="F112" s="3" t="s">
        <v>17</v>
      </c>
      <c r="G112" s="3">
        <v>0</v>
      </c>
      <c r="H112" s="3"/>
      <c r="I112" s="3">
        <v>22</v>
      </c>
      <c r="J112" s="3"/>
    </row>
    <row r="113" spans="1:10" s="1" customFormat="1" ht="21.75" customHeight="1" x14ac:dyDescent="0.25">
      <c r="A113" s="3">
        <v>108</v>
      </c>
      <c r="B113" s="3" t="str">
        <f>TEXT("004494","000000")</f>
        <v>004494</v>
      </c>
      <c r="C113" s="3" t="s">
        <v>122</v>
      </c>
      <c r="D113" s="3" t="str">
        <f>TEXT("04/06/2008","dd/mm/yyyy")</f>
        <v>04/06/2008</v>
      </c>
      <c r="E113" s="3" t="s">
        <v>16</v>
      </c>
      <c r="F113" s="3" t="s">
        <v>17</v>
      </c>
      <c r="G113" s="3">
        <v>0</v>
      </c>
      <c r="H113" s="3"/>
      <c r="I113" s="3">
        <v>21.95</v>
      </c>
      <c r="J113" s="3"/>
    </row>
    <row r="114" spans="1:10" s="1" customFormat="1" ht="21.75" customHeight="1" x14ac:dyDescent="0.25">
      <c r="A114" s="3">
        <v>109</v>
      </c>
      <c r="B114" s="3" t="str">
        <f>TEXT("013497","000000")</f>
        <v>013497</v>
      </c>
      <c r="C114" s="3" t="s">
        <v>331</v>
      </c>
      <c r="D114" s="3" t="str">
        <f>TEXT("19/05/2008","dd/mm/yyyy")</f>
        <v>19/05/2008</v>
      </c>
      <c r="E114" s="3" t="s">
        <v>19</v>
      </c>
      <c r="F114" s="3" t="s">
        <v>17</v>
      </c>
      <c r="G114" s="3">
        <v>0</v>
      </c>
      <c r="H114" s="3"/>
      <c r="I114" s="3">
        <v>21.95</v>
      </c>
      <c r="J114" s="3"/>
    </row>
    <row r="115" spans="1:10" s="1" customFormat="1" ht="21.75" customHeight="1" x14ac:dyDescent="0.25">
      <c r="A115" s="3">
        <v>110</v>
      </c>
      <c r="B115" s="3" t="str">
        <f>TEXT("002792","000000")</f>
        <v>002792</v>
      </c>
      <c r="C115" s="3" t="s">
        <v>84</v>
      </c>
      <c r="D115" s="3" t="str">
        <f>TEXT("21/04/2008","dd/mm/yyyy")</f>
        <v>21/04/2008</v>
      </c>
      <c r="E115" s="3" t="s">
        <v>16</v>
      </c>
      <c r="F115" s="3" t="s">
        <v>17</v>
      </c>
      <c r="G115" s="3">
        <v>0</v>
      </c>
      <c r="H115" s="3"/>
      <c r="I115" s="3">
        <v>21.9</v>
      </c>
      <c r="J115" s="3"/>
    </row>
    <row r="116" spans="1:10" s="1" customFormat="1" ht="21.75" customHeight="1" x14ac:dyDescent="0.25">
      <c r="A116" s="3">
        <v>111</v>
      </c>
      <c r="B116" s="3" t="str">
        <f>TEXT("013450","000000")</f>
        <v>013450</v>
      </c>
      <c r="C116" s="3" t="s">
        <v>327</v>
      </c>
      <c r="D116" s="3" t="str">
        <f>TEXT("24/03/2008","dd/mm/yyyy")</f>
        <v>24/03/2008</v>
      </c>
      <c r="E116" s="3" t="s">
        <v>19</v>
      </c>
      <c r="F116" s="3" t="s">
        <v>17</v>
      </c>
      <c r="G116" s="3">
        <v>0</v>
      </c>
      <c r="H116" s="3"/>
      <c r="I116" s="3">
        <v>21.9</v>
      </c>
      <c r="J116" s="3"/>
    </row>
    <row r="117" spans="1:10" s="1" customFormat="1" ht="21.75" customHeight="1" x14ac:dyDescent="0.25">
      <c r="A117" s="3">
        <v>112</v>
      </c>
      <c r="B117" s="3" t="str">
        <f>TEXT("014147","000000")</f>
        <v>014147</v>
      </c>
      <c r="C117" s="3" t="s">
        <v>346</v>
      </c>
      <c r="D117" s="3" t="str">
        <f>TEXT("06/09/2008","dd/mm/yyyy")</f>
        <v>06/09/2008</v>
      </c>
      <c r="E117" s="3" t="s">
        <v>19</v>
      </c>
      <c r="F117" s="3" t="s">
        <v>17</v>
      </c>
      <c r="G117" s="3">
        <v>0</v>
      </c>
      <c r="H117" s="3"/>
      <c r="I117" s="3">
        <v>21.9</v>
      </c>
      <c r="J117" s="3"/>
    </row>
    <row r="118" spans="1:10" s="1" customFormat="1" ht="21.75" customHeight="1" x14ac:dyDescent="0.25">
      <c r="A118" s="3">
        <v>113</v>
      </c>
      <c r="B118" s="3" t="str">
        <f>TEXT("010084","000000")</f>
        <v>010084</v>
      </c>
      <c r="C118" s="3" t="s">
        <v>254</v>
      </c>
      <c r="D118" s="3" t="str">
        <f>TEXT("09/11/2008","dd/mm/yyyy")</f>
        <v>09/11/2008</v>
      </c>
      <c r="E118" s="3" t="s">
        <v>16</v>
      </c>
      <c r="F118" s="3" t="s">
        <v>17</v>
      </c>
      <c r="G118" s="3">
        <v>0</v>
      </c>
      <c r="H118" s="3"/>
      <c r="I118" s="3">
        <v>21.85</v>
      </c>
      <c r="J118" s="3"/>
    </row>
    <row r="119" spans="1:10" s="1" customFormat="1" ht="21.75" customHeight="1" x14ac:dyDescent="0.25">
      <c r="A119" s="3">
        <v>114</v>
      </c>
      <c r="B119" s="3" t="str">
        <f>TEXT("013451","000000")</f>
        <v>013451</v>
      </c>
      <c r="C119" s="3" t="s">
        <v>327</v>
      </c>
      <c r="D119" s="3" t="str">
        <f>TEXT("31/01/2008","dd/mm/yyyy")</f>
        <v>31/01/2008</v>
      </c>
      <c r="E119" s="3" t="s">
        <v>19</v>
      </c>
      <c r="F119" s="3" t="s">
        <v>17</v>
      </c>
      <c r="G119" s="3">
        <v>0</v>
      </c>
      <c r="H119" s="3"/>
      <c r="I119" s="3">
        <v>21.85</v>
      </c>
      <c r="J119" s="3"/>
    </row>
    <row r="120" spans="1:10" s="1" customFormat="1" ht="21.75" customHeight="1" x14ac:dyDescent="0.25">
      <c r="A120" s="3">
        <v>115</v>
      </c>
      <c r="B120" s="3" t="str">
        <f>TEXT("005498","000000")</f>
        <v>005498</v>
      </c>
      <c r="C120" s="3" t="s">
        <v>143</v>
      </c>
      <c r="D120" s="3" t="str">
        <f>TEXT("10/04/2008","dd/mm/yyyy")</f>
        <v>10/04/2008</v>
      </c>
      <c r="E120" s="3" t="s">
        <v>19</v>
      </c>
      <c r="F120" s="3" t="s">
        <v>17</v>
      </c>
      <c r="G120" s="3">
        <v>0</v>
      </c>
      <c r="H120" s="3"/>
      <c r="I120" s="3">
        <v>21.8</v>
      </c>
      <c r="J120" s="3"/>
    </row>
    <row r="121" spans="1:10" s="1" customFormat="1" ht="21.75" customHeight="1" x14ac:dyDescent="0.25">
      <c r="A121" s="3">
        <v>116</v>
      </c>
      <c r="B121" s="3" t="str">
        <f>TEXT("016327","000000")</f>
        <v>016327</v>
      </c>
      <c r="C121" s="3" t="s">
        <v>391</v>
      </c>
      <c r="D121" s="3" t="str">
        <f>TEXT("30/05/2008","dd/mm/yyyy")</f>
        <v>30/05/2008</v>
      </c>
      <c r="E121" s="3" t="s">
        <v>16</v>
      </c>
      <c r="F121" s="3" t="s">
        <v>17</v>
      </c>
      <c r="G121" s="3">
        <v>0</v>
      </c>
      <c r="H121" s="3"/>
      <c r="I121" s="3">
        <v>21.8</v>
      </c>
      <c r="J121" s="3"/>
    </row>
    <row r="122" spans="1:10" s="1" customFormat="1" ht="21.75" customHeight="1" x14ac:dyDescent="0.25">
      <c r="A122" s="3">
        <v>117</v>
      </c>
      <c r="B122" s="3" t="str">
        <f>TEXT("001401","000000")</f>
        <v>001401</v>
      </c>
      <c r="C122" s="3" t="s">
        <v>56</v>
      </c>
      <c r="D122" s="3" t="str">
        <f>TEXT("13/10/2008","dd/mm/yyyy")</f>
        <v>13/10/2008</v>
      </c>
      <c r="E122" s="3" t="s">
        <v>19</v>
      </c>
      <c r="F122" s="3" t="s">
        <v>17</v>
      </c>
      <c r="G122" s="3">
        <v>0</v>
      </c>
      <c r="H122" s="3"/>
      <c r="I122" s="3">
        <v>21.75</v>
      </c>
      <c r="J122" s="3"/>
    </row>
    <row r="123" spans="1:10" s="1" customFormat="1" ht="21.75" customHeight="1" x14ac:dyDescent="0.25">
      <c r="A123" s="3">
        <v>118</v>
      </c>
      <c r="B123" s="3" t="str">
        <f>TEXT("008291","000000")</f>
        <v>008291</v>
      </c>
      <c r="C123" s="3" t="s">
        <v>203</v>
      </c>
      <c r="D123" s="3" t="str">
        <f>TEXT("22/08/2008","dd/mm/yyyy")</f>
        <v>22/08/2008</v>
      </c>
      <c r="E123" s="3" t="s">
        <v>19</v>
      </c>
      <c r="F123" s="3" t="s">
        <v>17</v>
      </c>
      <c r="G123" s="3">
        <v>0</v>
      </c>
      <c r="H123" s="3"/>
      <c r="I123" s="3">
        <v>21.75</v>
      </c>
      <c r="J123" s="3"/>
    </row>
    <row r="124" spans="1:10" s="1" customFormat="1" ht="21.75" customHeight="1" x14ac:dyDescent="0.25">
      <c r="A124" s="3">
        <v>119</v>
      </c>
      <c r="B124" s="3" t="str">
        <f>TEXT("002137","000000")</f>
        <v>002137</v>
      </c>
      <c r="C124" s="3" t="s">
        <v>71</v>
      </c>
      <c r="D124" s="3" t="str">
        <f>TEXT("12/02/2008","dd/mm/yyyy")</f>
        <v>12/02/2008</v>
      </c>
      <c r="E124" s="3" t="s">
        <v>16</v>
      </c>
      <c r="F124" s="3" t="s">
        <v>17</v>
      </c>
      <c r="G124" s="3">
        <v>0</v>
      </c>
      <c r="H124" s="3"/>
      <c r="I124" s="3">
        <v>21.7</v>
      </c>
      <c r="J124" s="3"/>
    </row>
    <row r="125" spans="1:10" s="1" customFormat="1" ht="21.75" customHeight="1" x14ac:dyDescent="0.25">
      <c r="A125" s="3">
        <v>120</v>
      </c>
      <c r="B125" s="3" t="str">
        <f>TEXT("013438","000000")</f>
        <v>013438</v>
      </c>
      <c r="C125" s="3" t="s">
        <v>326</v>
      </c>
      <c r="D125" s="3" t="str">
        <f>TEXT("16/11/2008","dd/mm/yyyy")</f>
        <v>16/11/2008</v>
      </c>
      <c r="E125" s="3" t="s">
        <v>19</v>
      </c>
      <c r="F125" s="3" t="s">
        <v>17</v>
      </c>
      <c r="G125" s="3">
        <v>0</v>
      </c>
      <c r="H125" s="3"/>
      <c r="I125" s="3">
        <v>21.65</v>
      </c>
      <c r="J125" s="3"/>
    </row>
    <row r="126" spans="1:10" s="1" customFormat="1" ht="21.75" customHeight="1" x14ac:dyDescent="0.25">
      <c r="A126" s="3">
        <v>121</v>
      </c>
      <c r="B126" s="3" t="str">
        <f>TEXT("001118","000000")</f>
        <v>001118</v>
      </c>
      <c r="C126" s="3" t="s">
        <v>43</v>
      </c>
      <c r="D126" s="3" t="str">
        <f>TEXT("12/10/2008","dd/mm/yyyy")</f>
        <v>12/10/2008</v>
      </c>
      <c r="E126" s="3" t="s">
        <v>19</v>
      </c>
      <c r="F126" s="3" t="s">
        <v>17</v>
      </c>
      <c r="G126" s="3">
        <v>0</v>
      </c>
      <c r="H126" s="3"/>
      <c r="I126" s="3">
        <v>21.6</v>
      </c>
      <c r="J126" s="3"/>
    </row>
    <row r="127" spans="1:10" s="1" customFormat="1" ht="21.75" customHeight="1" x14ac:dyDescent="0.25">
      <c r="A127" s="3">
        <v>122</v>
      </c>
      <c r="B127" s="3" t="str">
        <f>TEXT("003989","000000")</f>
        <v>003989</v>
      </c>
      <c r="C127" s="3" t="s">
        <v>112</v>
      </c>
      <c r="D127" s="3" t="str">
        <f>TEXT("30/12/2007","dd/mm/yyyy")</f>
        <v>30/12/2007</v>
      </c>
      <c r="E127" s="3" t="s">
        <v>16</v>
      </c>
      <c r="F127" s="3" t="s">
        <v>17</v>
      </c>
      <c r="G127" s="3">
        <v>0</v>
      </c>
      <c r="H127" s="3"/>
      <c r="I127" s="3">
        <v>21.6</v>
      </c>
      <c r="J127" s="3"/>
    </row>
    <row r="128" spans="1:10" s="1" customFormat="1" ht="21.75" customHeight="1" x14ac:dyDescent="0.25">
      <c r="A128" s="3">
        <v>123</v>
      </c>
      <c r="B128" s="3" t="str">
        <f>TEXT("007135","000000")</f>
        <v>007135</v>
      </c>
      <c r="C128" s="3" t="s">
        <v>183</v>
      </c>
      <c r="D128" s="3" t="str">
        <f>TEXT("26/06/2008","dd/mm/yyyy")</f>
        <v>26/06/2008</v>
      </c>
      <c r="E128" s="3" t="s">
        <v>19</v>
      </c>
      <c r="F128" s="3" t="s">
        <v>17</v>
      </c>
      <c r="G128" s="3">
        <v>0</v>
      </c>
      <c r="H128" s="3"/>
      <c r="I128" s="3">
        <v>21.6</v>
      </c>
      <c r="J128" s="3"/>
    </row>
    <row r="129" spans="1:10" s="1" customFormat="1" ht="21.75" customHeight="1" x14ac:dyDescent="0.25">
      <c r="A129" s="3">
        <v>124</v>
      </c>
      <c r="B129" s="3" t="str">
        <f>TEXT("009803","000000")</f>
        <v>009803</v>
      </c>
      <c r="C129" s="3" t="s">
        <v>243</v>
      </c>
      <c r="D129" s="3" t="str">
        <f>TEXT("15/02/2008","dd/mm/yyyy")</f>
        <v>15/02/2008</v>
      </c>
      <c r="E129" s="3" t="s">
        <v>19</v>
      </c>
      <c r="F129" s="3" t="s">
        <v>17</v>
      </c>
      <c r="G129" s="3">
        <v>0</v>
      </c>
      <c r="H129" s="3"/>
      <c r="I129" s="3">
        <v>21.6</v>
      </c>
      <c r="J129" s="3"/>
    </row>
    <row r="130" spans="1:10" s="1" customFormat="1" ht="21.75" customHeight="1" x14ac:dyDescent="0.25">
      <c r="A130" s="3">
        <v>125</v>
      </c>
      <c r="B130" s="3" t="str">
        <f>TEXT("008715","000000")</f>
        <v>008715</v>
      </c>
      <c r="C130" s="3" t="s">
        <v>216</v>
      </c>
      <c r="D130" s="3" t="str">
        <f>TEXT("20/07/2008","dd/mm/yyyy")</f>
        <v>20/07/2008</v>
      </c>
      <c r="E130" s="3" t="s">
        <v>19</v>
      </c>
      <c r="F130" s="3" t="s">
        <v>17</v>
      </c>
      <c r="G130" s="3">
        <v>0</v>
      </c>
      <c r="H130" s="3"/>
      <c r="I130" s="3">
        <v>21.5</v>
      </c>
      <c r="J130" s="3"/>
    </row>
    <row r="131" spans="1:10" s="1" customFormat="1" ht="21.75" customHeight="1" x14ac:dyDescent="0.25">
      <c r="A131" s="3">
        <v>126</v>
      </c>
      <c r="B131" s="3" t="str">
        <f>TEXT("009873","000000")</f>
        <v>009873</v>
      </c>
      <c r="C131" s="3" t="s">
        <v>245</v>
      </c>
      <c r="D131" s="3" t="str">
        <f>TEXT("8/12/2008","dd/mm/yyyy")</f>
        <v>08/12/2008</v>
      </c>
      <c r="E131" s="3" t="s">
        <v>19</v>
      </c>
      <c r="F131" s="3" t="s">
        <v>17</v>
      </c>
      <c r="G131" s="3">
        <v>0</v>
      </c>
      <c r="H131" s="3"/>
      <c r="I131" s="3">
        <v>21.5</v>
      </c>
      <c r="J131" s="3" t="s">
        <v>227</v>
      </c>
    </row>
    <row r="132" spans="1:10" s="1" customFormat="1" ht="21.75" customHeight="1" x14ac:dyDescent="0.25">
      <c r="A132" s="3">
        <v>127</v>
      </c>
      <c r="B132" s="3" t="str">
        <f>TEXT("011678","000000")</f>
        <v>011678</v>
      </c>
      <c r="C132" s="3" t="s">
        <v>288</v>
      </c>
      <c r="D132" s="3" t="str">
        <f>TEXT("18/10/2008","dd/mm/yyyy")</f>
        <v>18/10/2008</v>
      </c>
      <c r="E132" s="3" t="s">
        <v>16</v>
      </c>
      <c r="F132" s="3" t="s">
        <v>17</v>
      </c>
      <c r="G132" s="3">
        <v>0</v>
      </c>
      <c r="H132" s="3"/>
      <c r="I132" s="3">
        <v>21.5</v>
      </c>
      <c r="J132" s="3"/>
    </row>
    <row r="133" spans="1:10" s="1" customFormat="1" ht="21.75" customHeight="1" x14ac:dyDescent="0.25">
      <c r="A133" s="3">
        <v>128</v>
      </c>
      <c r="B133" s="3" t="str">
        <f>TEXT("000456","000000")</f>
        <v>000456</v>
      </c>
      <c r="C133" s="3" t="s">
        <v>26</v>
      </c>
      <c r="D133" s="3" t="str">
        <f>TEXT("24/10/2008","dd/mm/yyyy")</f>
        <v>24/10/2008</v>
      </c>
      <c r="E133" s="3" t="s">
        <v>19</v>
      </c>
      <c r="F133" s="3" t="s">
        <v>17</v>
      </c>
      <c r="G133" s="3">
        <v>0</v>
      </c>
      <c r="H133" s="3"/>
      <c r="I133" s="3">
        <v>21.45</v>
      </c>
      <c r="J133" s="3"/>
    </row>
    <row r="134" spans="1:10" s="1" customFormat="1" ht="21.75" customHeight="1" x14ac:dyDescent="0.25">
      <c r="A134" s="3">
        <v>129</v>
      </c>
      <c r="B134" s="3" t="str">
        <f>TEXT("009235","000000")</f>
        <v>009235</v>
      </c>
      <c r="C134" s="3" t="s">
        <v>229</v>
      </c>
      <c r="D134" s="3" t="str">
        <f>TEXT("27/11/2008","dd/mm/yyyy")</f>
        <v>27/11/2008</v>
      </c>
      <c r="E134" s="3" t="s">
        <v>16</v>
      </c>
      <c r="F134" s="3" t="s">
        <v>17</v>
      </c>
      <c r="G134" s="3">
        <v>0</v>
      </c>
      <c r="H134" s="3"/>
      <c r="I134" s="3">
        <v>21.45</v>
      </c>
      <c r="J134" s="3"/>
    </row>
    <row r="135" spans="1:10" s="1" customFormat="1" ht="21.75" customHeight="1" x14ac:dyDescent="0.25">
      <c r="A135" s="3">
        <v>130</v>
      </c>
      <c r="B135" s="3" t="str">
        <f>TEXT("011112","000000")</f>
        <v>011112</v>
      </c>
      <c r="C135" s="3" t="s">
        <v>275</v>
      </c>
      <c r="D135" s="3" t="str">
        <f>TEXT("14/08/2008","dd/mm/yyyy")</f>
        <v>14/08/2008</v>
      </c>
      <c r="E135" s="3" t="s">
        <v>19</v>
      </c>
      <c r="F135" s="3" t="s">
        <v>17</v>
      </c>
      <c r="G135" s="3">
        <v>0</v>
      </c>
      <c r="H135" s="3"/>
      <c r="I135" s="3">
        <v>21.45</v>
      </c>
      <c r="J135" s="3"/>
    </row>
    <row r="136" spans="1:10" s="1" customFormat="1" ht="21.75" customHeight="1" x14ac:dyDescent="0.25">
      <c r="A136" s="3">
        <v>131</v>
      </c>
      <c r="B136" s="3" t="str">
        <f>TEXT("015439","000000")</f>
        <v>015439</v>
      </c>
      <c r="C136" s="3" t="s">
        <v>373</v>
      </c>
      <c r="D136" s="3" t="str">
        <f>TEXT("06/05/2008","dd/mm/yyyy")</f>
        <v>06/05/2008</v>
      </c>
      <c r="E136" s="3" t="s">
        <v>16</v>
      </c>
      <c r="F136" s="3" t="s">
        <v>17</v>
      </c>
      <c r="G136" s="3">
        <v>0</v>
      </c>
      <c r="H136" s="3"/>
      <c r="I136" s="3">
        <v>21.45</v>
      </c>
      <c r="J136" s="3"/>
    </row>
    <row r="137" spans="1:10" s="1" customFormat="1" ht="21.75" customHeight="1" x14ac:dyDescent="0.25">
      <c r="A137" s="3">
        <v>132</v>
      </c>
      <c r="B137" s="3" t="str">
        <f>TEXT("015706","000000")</f>
        <v>015706</v>
      </c>
      <c r="C137" s="3" t="s">
        <v>376</v>
      </c>
      <c r="D137" s="3" t="str">
        <f>TEXT("23/01/2008","dd/mm/yyyy")</f>
        <v>23/01/2008</v>
      </c>
      <c r="E137" s="3" t="s">
        <v>16</v>
      </c>
      <c r="F137" s="3" t="s">
        <v>17</v>
      </c>
      <c r="G137" s="3">
        <v>0</v>
      </c>
      <c r="H137" s="3"/>
      <c r="I137" s="3">
        <v>21.45</v>
      </c>
      <c r="J137" s="3"/>
    </row>
    <row r="138" spans="1:10" s="1" customFormat="1" ht="21.75" customHeight="1" x14ac:dyDescent="0.25">
      <c r="A138" s="3">
        <v>133</v>
      </c>
      <c r="B138" s="3" t="str">
        <f>TEXT("000796","000000")</f>
        <v>000796</v>
      </c>
      <c r="C138" s="3" t="s">
        <v>37</v>
      </c>
      <c r="D138" s="3" t="str">
        <f>TEXT("04/12/2008","dd/mm/yyyy")</f>
        <v>04/12/2008</v>
      </c>
      <c r="E138" s="3" t="s">
        <v>16</v>
      </c>
      <c r="F138" s="3" t="s">
        <v>17</v>
      </c>
      <c r="G138" s="3">
        <v>0</v>
      </c>
      <c r="H138" s="3"/>
      <c r="I138" s="3">
        <v>21.35</v>
      </c>
      <c r="J138" s="3"/>
    </row>
    <row r="139" spans="1:10" s="1" customFormat="1" ht="21.75" customHeight="1" x14ac:dyDescent="0.25">
      <c r="A139" s="3">
        <v>134</v>
      </c>
      <c r="B139" s="3" t="str">
        <f>TEXT("016540","000000")</f>
        <v>016540</v>
      </c>
      <c r="C139" s="3" t="s">
        <v>400</v>
      </c>
      <c r="D139" s="3" t="str">
        <f>TEXT("23/01/2008","dd/mm/yyyy")</f>
        <v>23/01/2008</v>
      </c>
      <c r="E139" s="3" t="s">
        <v>19</v>
      </c>
      <c r="F139" s="3" t="s">
        <v>17</v>
      </c>
      <c r="G139" s="3">
        <v>0</v>
      </c>
      <c r="H139" s="3"/>
      <c r="I139" s="3">
        <v>21.35</v>
      </c>
      <c r="J139" s="3"/>
    </row>
    <row r="140" spans="1:10" s="1" customFormat="1" ht="21.75" customHeight="1" x14ac:dyDescent="0.25">
      <c r="A140" s="3">
        <v>135</v>
      </c>
      <c r="B140" s="3" t="str">
        <f>TEXT("016247","000000")</f>
        <v>016247</v>
      </c>
      <c r="C140" s="3" t="s">
        <v>390</v>
      </c>
      <c r="D140" s="3" t="str">
        <f>TEXT("17/11/2008","dd/mm/yyyy")</f>
        <v>17/11/2008</v>
      </c>
      <c r="E140" s="3" t="s">
        <v>16</v>
      </c>
      <c r="F140" s="3" t="s">
        <v>17</v>
      </c>
      <c r="G140" s="3">
        <v>0</v>
      </c>
      <c r="H140" s="3"/>
      <c r="I140" s="3">
        <v>21.3</v>
      </c>
      <c r="J140" s="3"/>
    </row>
    <row r="141" spans="1:10" s="1" customFormat="1" ht="21.75" customHeight="1" x14ac:dyDescent="0.25">
      <c r="A141" s="3">
        <v>136</v>
      </c>
      <c r="B141" s="3" t="str">
        <f>TEXT("010537","000000")</f>
        <v>010537</v>
      </c>
      <c r="C141" s="3" t="s">
        <v>266</v>
      </c>
      <c r="D141" s="3" t="str">
        <f>TEXT("16/02/2008","dd/mm/yyyy")</f>
        <v>16/02/2008</v>
      </c>
      <c r="E141" s="3" t="s">
        <v>16</v>
      </c>
      <c r="F141" s="3" t="s">
        <v>17</v>
      </c>
      <c r="G141" s="3">
        <v>0</v>
      </c>
      <c r="H141" s="3"/>
      <c r="I141" s="3">
        <v>21.25</v>
      </c>
      <c r="J141" s="3"/>
    </row>
    <row r="142" spans="1:10" s="1" customFormat="1" ht="21.75" customHeight="1" x14ac:dyDescent="0.25">
      <c r="A142" s="3">
        <v>137</v>
      </c>
      <c r="B142" s="3" t="str">
        <f>TEXT("003262","000000")</f>
        <v>003262</v>
      </c>
      <c r="C142" s="3" t="s">
        <v>95</v>
      </c>
      <c r="D142" s="3" t="str">
        <f>TEXT("23/10/2008","dd/mm/yyyy")</f>
        <v>23/10/2008</v>
      </c>
      <c r="E142" s="3" t="s">
        <v>16</v>
      </c>
      <c r="F142" s="3" t="s">
        <v>17</v>
      </c>
      <c r="G142" s="3">
        <v>0</v>
      </c>
      <c r="H142" s="3"/>
      <c r="I142" s="3">
        <v>21.15</v>
      </c>
      <c r="J142" s="3"/>
    </row>
    <row r="143" spans="1:10" s="1" customFormat="1" ht="21.75" customHeight="1" x14ac:dyDescent="0.25">
      <c r="A143" s="3">
        <v>138</v>
      </c>
      <c r="B143" s="3" t="str">
        <f>TEXT("003417","000000")</f>
        <v>003417</v>
      </c>
      <c r="C143" s="3" t="s">
        <v>98</v>
      </c>
      <c r="D143" s="3" t="str">
        <f>TEXT("26/01/2008","dd/mm/yyyy")</f>
        <v>26/01/2008</v>
      </c>
      <c r="E143" s="3" t="s">
        <v>16</v>
      </c>
      <c r="F143" s="3" t="s">
        <v>17</v>
      </c>
      <c r="G143" s="3">
        <v>0</v>
      </c>
      <c r="H143" s="3"/>
      <c r="I143" s="3">
        <v>21.15</v>
      </c>
      <c r="J143" s="3"/>
    </row>
    <row r="144" spans="1:10" s="1" customFormat="1" ht="21.75" customHeight="1" x14ac:dyDescent="0.25">
      <c r="A144" s="3">
        <v>139</v>
      </c>
      <c r="B144" s="3" t="str">
        <f>TEXT("005628","000000")</f>
        <v>005628</v>
      </c>
      <c r="C144" s="3" t="s">
        <v>152</v>
      </c>
      <c r="D144" s="3" t="str">
        <f>TEXT("11/09/2008","dd/mm/yyyy")</f>
        <v>11/09/2008</v>
      </c>
      <c r="E144" s="3" t="s">
        <v>16</v>
      </c>
      <c r="F144" s="3" t="s">
        <v>17</v>
      </c>
      <c r="G144" s="3">
        <v>0</v>
      </c>
      <c r="H144" s="3"/>
      <c r="I144" s="3">
        <v>21.15</v>
      </c>
      <c r="J144" s="3"/>
    </row>
    <row r="145" spans="1:10" s="1" customFormat="1" ht="21.75" customHeight="1" x14ac:dyDescent="0.25">
      <c r="A145" s="3">
        <v>140</v>
      </c>
      <c r="B145" s="3" t="str">
        <f>TEXT("009048","000000")</f>
        <v>009048</v>
      </c>
      <c r="C145" s="3" t="s">
        <v>226</v>
      </c>
      <c r="D145" s="3" t="str">
        <f>TEXT("31/07/2008","dd/mm/yyyy")</f>
        <v>31/07/2008</v>
      </c>
      <c r="E145" s="3" t="s">
        <v>16</v>
      </c>
      <c r="F145" s="3" t="s">
        <v>17</v>
      </c>
      <c r="G145" s="3">
        <v>0</v>
      </c>
      <c r="H145" s="3"/>
      <c r="I145" s="3">
        <v>21.15</v>
      </c>
      <c r="J145" s="3"/>
    </row>
    <row r="146" spans="1:10" s="1" customFormat="1" ht="21.75" customHeight="1" x14ac:dyDescent="0.25">
      <c r="A146" s="3">
        <v>141</v>
      </c>
      <c r="B146" s="3" t="str">
        <f>TEXT("013449","000000")</f>
        <v>013449</v>
      </c>
      <c r="C146" s="3" t="s">
        <v>327</v>
      </c>
      <c r="D146" s="3" t="str">
        <f>TEXT("29/04/2008","dd/mm/yyyy")</f>
        <v>29/04/2008</v>
      </c>
      <c r="E146" s="3" t="s">
        <v>19</v>
      </c>
      <c r="F146" s="3" t="s">
        <v>17</v>
      </c>
      <c r="G146" s="3">
        <v>0</v>
      </c>
      <c r="H146" s="3"/>
      <c r="I146" s="3">
        <v>21.15</v>
      </c>
      <c r="J146" s="3"/>
    </row>
    <row r="147" spans="1:10" s="1" customFormat="1" ht="21.75" customHeight="1" x14ac:dyDescent="0.25">
      <c r="A147" s="3">
        <v>142</v>
      </c>
      <c r="B147" s="3" t="str">
        <f>TEXT("008403","000000")</f>
        <v>008403</v>
      </c>
      <c r="C147" s="3" t="s">
        <v>208</v>
      </c>
      <c r="D147" s="3" t="str">
        <f>TEXT("05/05/2008","dd/mm/yyyy")</f>
        <v>05/05/2008</v>
      </c>
      <c r="E147" s="3" t="s">
        <v>19</v>
      </c>
      <c r="F147" s="3" t="s">
        <v>17</v>
      </c>
      <c r="G147" s="3">
        <v>0</v>
      </c>
      <c r="H147" s="3"/>
      <c r="I147" s="3">
        <v>21.1</v>
      </c>
      <c r="J147" s="3"/>
    </row>
    <row r="148" spans="1:10" s="1" customFormat="1" ht="21.75" customHeight="1" x14ac:dyDescent="0.25">
      <c r="A148" s="3">
        <v>143</v>
      </c>
      <c r="B148" s="3" t="str">
        <f>TEXT("009876","000000")</f>
        <v>009876</v>
      </c>
      <c r="C148" s="3" t="s">
        <v>246</v>
      </c>
      <c r="D148" s="3" t="str">
        <f>TEXT("18/11/2008","dd/mm/yyyy")</f>
        <v>18/11/2008</v>
      </c>
      <c r="E148" s="3" t="s">
        <v>16</v>
      </c>
      <c r="F148" s="3" t="s">
        <v>17</v>
      </c>
      <c r="G148" s="3">
        <v>0</v>
      </c>
      <c r="H148" s="3"/>
      <c r="I148" s="3">
        <v>21.05</v>
      </c>
      <c r="J148" s="3"/>
    </row>
    <row r="149" spans="1:10" s="1" customFormat="1" ht="21.75" customHeight="1" x14ac:dyDescent="0.25">
      <c r="A149" s="3">
        <v>144</v>
      </c>
      <c r="B149" s="3" t="str">
        <f>TEXT("012659","000000")</f>
        <v>012659</v>
      </c>
      <c r="C149" s="3" t="s">
        <v>311</v>
      </c>
      <c r="D149" s="3" t="str">
        <f>TEXT("19/10/2008","dd/mm/yyyy")</f>
        <v>19/10/2008</v>
      </c>
      <c r="E149" s="3" t="s">
        <v>16</v>
      </c>
      <c r="F149" s="3" t="s">
        <v>17</v>
      </c>
      <c r="G149" s="3">
        <v>0</v>
      </c>
      <c r="H149" s="3"/>
      <c r="I149" s="3">
        <v>21.05</v>
      </c>
      <c r="J149" s="3"/>
    </row>
    <row r="150" spans="1:10" s="1" customFormat="1" ht="21.75" customHeight="1" x14ac:dyDescent="0.25">
      <c r="A150" s="3">
        <v>145</v>
      </c>
      <c r="B150" s="3" t="str">
        <f>TEXT("001274","000000")</f>
        <v>001274</v>
      </c>
      <c r="C150" s="3" t="s">
        <v>47</v>
      </c>
      <c r="D150" s="3" t="str">
        <f>TEXT("19/08/2008","dd/mm/yyyy")</f>
        <v>19/08/2008</v>
      </c>
      <c r="E150" s="3" t="s">
        <v>19</v>
      </c>
      <c r="F150" s="3" t="s">
        <v>17</v>
      </c>
      <c r="G150" s="3">
        <v>0</v>
      </c>
      <c r="H150" s="3"/>
      <c r="I150" s="3">
        <v>20.9</v>
      </c>
      <c r="J150" s="3"/>
    </row>
    <row r="151" spans="1:10" s="1" customFormat="1" ht="21.75" customHeight="1" x14ac:dyDescent="0.25">
      <c r="A151" s="3">
        <v>146</v>
      </c>
      <c r="B151" s="3" t="str">
        <f>TEXT("001608","000000")</f>
        <v>001608</v>
      </c>
      <c r="C151" s="3" t="s">
        <v>60</v>
      </c>
      <c r="D151" s="3" t="str">
        <f>TEXT("27/08/2008","dd/mm/yyyy")</f>
        <v>27/08/2008</v>
      </c>
      <c r="E151" s="3" t="s">
        <v>16</v>
      </c>
      <c r="F151" s="3" t="s">
        <v>17</v>
      </c>
      <c r="G151" s="3">
        <v>0</v>
      </c>
      <c r="H151" s="3"/>
      <c r="I151" s="3">
        <v>20.9</v>
      </c>
      <c r="J151" s="3"/>
    </row>
    <row r="152" spans="1:10" s="1" customFormat="1" ht="21.75" customHeight="1" x14ac:dyDescent="0.25">
      <c r="A152" s="3">
        <v>147</v>
      </c>
      <c r="B152" s="3" t="str">
        <f>TEXT("002604","000000")</f>
        <v>002604</v>
      </c>
      <c r="C152" s="3" t="s">
        <v>81</v>
      </c>
      <c r="D152" s="3" t="str">
        <f>TEXT("03/10/2008","dd/mm/yyyy")</f>
        <v>03/10/2008</v>
      </c>
      <c r="E152" s="3" t="s">
        <v>16</v>
      </c>
      <c r="F152" s="3" t="s">
        <v>17</v>
      </c>
      <c r="G152" s="3">
        <v>0</v>
      </c>
      <c r="H152" s="3"/>
      <c r="I152" s="3">
        <v>20.9</v>
      </c>
      <c r="J152" s="3"/>
    </row>
    <row r="153" spans="1:10" s="1" customFormat="1" ht="21.75" customHeight="1" x14ac:dyDescent="0.25">
      <c r="A153" s="3">
        <v>148</v>
      </c>
      <c r="B153" s="3" t="str">
        <f>TEXT("008545","000000")</f>
        <v>008545</v>
      </c>
      <c r="C153" s="3" t="s">
        <v>209</v>
      </c>
      <c r="D153" s="3" t="str">
        <f>TEXT("03/08/2007","dd/mm/yyyy")</f>
        <v>03/08/2007</v>
      </c>
      <c r="E153" s="3" t="s">
        <v>19</v>
      </c>
      <c r="F153" s="3" t="s">
        <v>17</v>
      </c>
      <c r="G153" s="3">
        <v>0</v>
      </c>
      <c r="H153" s="3"/>
      <c r="I153" s="3">
        <v>20.9</v>
      </c>
      <c r="J153" s="3"/>
    </row>
    <row r="154" spans="1:10" s="1" customFormat="1" ht="21.75" customHeight="1" x14ac:dyDescent="0.25">
      <c r="A154" s="3">
        <v>149</v>
      </c>
      <c r="B154" s="3" t="str">
        <f>TEXT("012337","000000")</f>
        <v>012337</v>
      </c>
      <c r="C154" s="3" t="s">
        <v>305</v>
      </c>
      <c r="D154" s="3" t="str">
        <f>TEXT("24/11/2008","dd/mm/yyyy")</f>
        <v>24/11/2008</v>
      </c>
      <c r="E154" s="3" t="s">
        <v>16</v>
      </c>
      <c r="F154" s="3" t="s">
        <v>17</v>
      </c>
      <c r="G154" s="3">
        <v>0</v>
      </c>
      <c r="H154" s="3"/>
      <c r="I154" s="3">
        <v>20.9</v>
      </c>
      <c r="J154" s="3"/>
    </row>
    <row r="155" spans="1:10" s="1" customFormat="1" ht="21.75" customHeight="1" x14ac:dyDescent="0.25">
      <c r="A155" s="3">
        <v>150</v>
      </c>
      <c r="B155" s="3" t="str">
        <f>TEXT("013648","000000")</f>
        <v>013648</v>
      </c>
      <c r="C155" s="3" t="s">
        <v>336</v>
      </c>
      <c r="D155" s="3" t="str">
        <f>TEXT("28/08/2008","dd/mm/yyyy")</f>
        <v>28/08/2008</v>
      </c>
      <c r="E155" s="3" t="s">
        <v>19</v>
      </c>
      <c r="F155" s="3" t="s">
        <v>17</v>
      </c>
      <c r="G155" s="3">
        <v>0</v>
      </c>
      <c r="H155" s="3"/>
      <c r="I155" s="3">
        <v>20.9</v>
      </c>
      <c r="J155" s="3"/>
    </row>
    <row r="156" spans="1:10" s="1" customFormat="1" ht="21.75" customHeight="1" x14ac:dyDescent="0.25">
      <c r="A156" s="3">
        <v>151</v>
      </c>
      <c r="B156" s="3" t="str">
        <f>TEXT("001258","000000")</f>
        <v>001258</v>
      </c>
      <c r="C156" s="3" t="s">
        <v>46</v>
      </c>
      <c r="D156" s="3" t="str">
        <f>TEXT("21/08/2008","dd/mm/yyyy")</f>
        <v>21/08/2008</v>
      </c>
      <c r="E156" s="3" t="s">
        <v>16</v>
      </c>
      <c r="F156" s="3" t="s">
        <v>17</v>
      </c>
      <c r="G156" s="3">
        <v>0</v>
      </c>
      <c r="H156" s="3"/>
      <c r="I156" s="3">
        <v>20.85</v>
      </c>
      <c r="J156" s="3"/>
    </row>
    <row r="157" spans="1:10" s="1" customFormat="1" ht="21.75" customHeight="1" x14ac:dyDescent="0.25">
      <c r="A157" s="3">
        <v>152</v>
      </c>
      <c r="B157" s="3" t="str">
        <f>TEXT("003633","000000")</f>
        <v>003633</v>
      </c>
      <c r="C157" s="3" t="s">
        <v>103</v>
      </c>
      <c r="D157" s="3" t="str">
        <f>TEXT("25/01/2008","dd/mm/yyyy")</f>
        <v>25/01/2008</v>
      </c>
      <c r="E157" s="3" t="s">
        <v>16</v>
      </c>
      <c r="F157" s="3" t="s">
        <v>17</v>
      </c>
      <c r="G157" s="3">
        <v>0</v>
      </c>
      <c r="H157" s="3"/>
      <c r="I157" s="3">
        <v>20.85</v>
      </c>
      <c r="J157" s="3"/>
    </row>
    <row r="158" spans="1:10" s="1" customFormat="1" ht="21.75" customHeight="1" x14ac:dyDescent="0.25">
      <c r="A158" s="3">
        <v>153</v>
      </c>
      <c r="B158" s="3" t="str">
        <f>TEXT("012965","000000")</f>
        <v>012965</v>
      </c>
      <c r="C158" s="3" t="s">
        <v>316</v>
      </c>
      <c r="D158" s="3" t="str">
        <f>TEXT("29/05/2008","dd/mm/yyyy")</f>
        <v>29/05/2008</v>
      </c>
      <c r="E158" s="3" t="s">
        <v>16</v>
      </c>
      <c r="F158" s="3" t="s">
        <v>17</v>
      </c>
      <c r="G158" s="3">
        <v>0</v>
      </c>
      <c r="H158" s="3"/>
      <c r="I158" s="3">
        <v>20.8</v>
      </c>
      <c r="J158" s="3"/>
    </row>
    <row r="159" spans="1:10" s="1" customFormat="1" ht="21.75" customHeight="1" x14ac:dyDescent="0.25">
      <c r="A159" s="3">
        <v>154</v>
      </c>
      <c r="B159" s="3" t="str">
        <f>TEXT("010010","000000")</f>
        <v>010010</v>
      </c>
      <c r="C159" s="3" t="s">
        <v>251</v>
      </c>
      <c r="D159" s="3" t="str">
        <f>TEXT("24/06/2008","dd/mm/yyyy")</f>
        <v>24/06/2008</v>
      </c>
      <c r="E159" s="3" t="s">
        <v>16</v>
      </c>
      <c r="F159" s="3" t="s">
        <v>17</v>
      </c>
      <c r="G159" s="3">
        <v>0</v>
      </c>
      <c r="H159" s="3"/>
      <c r="I159" s="3">
        <v>20.75</v>
      </c>
      <c r="J159" s="3"/>
    </row>
    <row r="160" spans="1:10" s="1" customFormat="1" ht="21.75" customHeight="1" x14ac:dyDescent="0.25">
      <c r="A160" s="3">
        <v>155</v>
      </c>
      <c r="B160" s="3" t="str">
        <f>TEXT("012490","000000")</f>
        <v>012490</v>
      </c>
      <c r="C160" s="3" t="s">
        <v>307</v>
      </c>
      <c r="D160" s="3" t="str">
        <f>TEXT("22/03/2008","dd/mm/yyyy")</f>
        <v>22/03/2008</v>
      </c>
      <c r="E160" s="3" t="s">
        <v>16</v>
      </c>
      <c r="F160" s="3" t="s">
        <v>17</v>
      </c>
      <c r="G160" s="3">
        <v>0</v>
      </c>
      <c r="H160" s="3"/>
      <c r="I160" s="3">
        <v>20.75</v>
      </c>
      <c r="J160" s="3"/>
    </row>
    <row r="161" spans="1:10" s="1" customFormat="1" ht="21.75" customHeight="1" x14ac:dyDescent="0.25">
      <c r="A161" s="3">
        <v>156</v>
      </c>
      <c r="B161" s="3" t="str">
        <f>TEXT("016366","000000")</f>
        <v>016366</v>
      </c>
      <c r="C161" s="3" t="s">
        <v>393</v>
      </c>
      <c r="D161" s="3" t="str">
        <f>TEXT("19/08/2008","dd/mm/yyyy")</f>
        <v>19/08/2008</v>
      </c>
      <c r="E161" s="3" t="s">
        <v>16</v>
      </c>
      <c r="F161" s="3" t="s">
        <v>17</v>
      </c>
      <c r="G161" s="3">
        <v>0</v>
      </c>
      <c r="H161" s="3"/>
      <c r="I161" s="3">
        <v>20.75</v>
      </c>
      <c r="J161" s="3"/>
    </row>
    <row r="162" spans="1:10" s="1" customFormat="1" ht="21.75" customHeight="1" x14ac:dyDescent="0.25">
      <c r="A162" s="3">
        <v>157</v>
      </c>
      <c r="B162" s="3" t="str">
        <f>TEXT("009610","000000")</f>
        <v>009610</v>
      </c>
      <c r="C162" s="3" t="s">
        <v>240</v>
      </c>
      <c r="D162" s="3" t="str">
        <f>TEXT("02/01/2008","dd/mm/yyyy")</f>
        <v>02/01/2008</v>
      </c>
      <c r="E162" s="3" t="s">
        <v>19</v>
      </c>
      <c r="F162" s="3" t="s">
        <v>17</v>
      </c>
      <c r="G162" s="3">
        <v>0</v>
      </c>
      <c r="H162" s="3"/>
      <c r="I162" s="3">
        <v>20.7</v>
      </c>
      <c r="J162" s="3"/>
    </row>
    <row r="163" spans="1:10" s="1" customFormat="1" ht="21.75" customHeight="1" x14ac:dyDescent="0.25">
      <c r="A163" s="3">
        <v>158</v>
      </c>
      <c r="B163" s="3" t="str">
        <f>TEXT("002510","000000")</f>
        <v>002510</v>
      </c>
      <c r="C163" s="3" t="s">
        <v>79</v>
      </c>
      <c r="D163" s="3" t="str">
        <f>TEXT("09/08/2008","dd/mm/yyyy")</f>
        <v>09/08/2008</v>
      </c>
      <c r="E163" s="3" t="s">
        <v>19</v>
      </c>
      <c r="F163" s="3" t="s">
        <v>17</v>
      </c>
      <c r="G163" s="3">
        <v>0</v>
      </c>
      <c r="H163" s="3"/>
      <c r="I163" s="3">
        <v>20.6</v>
      </c>
      <c r="J163" s="3"/>
    </row>
    <row r="164" spans="1:10" s="1" customFormat="1" ht="21.75" customHeight="1" x14ac:dyDescent="0.25">
      <c r="A164" s="3">
        <v>159</v>
      </c>
      <c r="B164" s="3" t="str">
        <f>TEXT("013004","000000")</f>
        <v>013004</v>
      </c>
      <c r="C164" s="3" t="s">
        <v>317</v>
      </c>
      <c r="D164" s="3" t="str">
        <f>TEXT("27/08/2008","dd/mm/yyyy")</f>
        <v>27/08/2008</v>
      </c>
      <c r="E164" s="3" t="s">
        <v>16</v>
      </c>
      <c r="F164" s="3" t="s">
        <v>17</v>
      </c>
      <c r="G164" s="3">
        <v>0</v>
      </c>
      <c r="H164" s="3"/>
      <c r="I164" s="3">
        <v>20.6</v>
      </c>
      <c r="J164" s="3"/>
    </row>
    <row r="165" spans="1:10" s="1" customFormat="1" ht="21.75" customHeight="1" x14ac:dyDescent="0.25">
      <c r="A165" s="3">
        <v>160</v>
      </c>
      <c r="B165" s="3" t="str">
        <f>TEXT("013732","000000")</f>
        <v>013732</v>
      </c>
      <c r="C165" s="3" t="s">
        <v>339</v>
      </c>
      <c r="D165" s="3" t="str">
        <f>TEXT("01/07/2008","dd/mm/yyyy")</f>
        <v>01/07/2008</v>
      </c>
      <c r="E165" s="3" t="s">
        <v>16</v>
      </c>
      <c r="F165" s="3" t="s">
        <v>17</v>
      </c>
      <c r="G165" s="3">
        <v>0</v>
      </c>
      <c r="H165" s="3"/>
      <c r="I165" s="3">
        <v>20.6</v>
      </c>
      <c r="J165" s="3"/>
    </row>
    <row r="166" spans="1:10" s="1" customFormat="1" ht="21.75" customHeight="1" x14ac:dyDescent="0.25">
      <c r="A166" s="3">
        <v>161</v>
      </c>
      <c r="B166" s="3" t="str">
        <f>TEXT("016788","000000")</f>
        <v>016788</v>
      </c>
      <c r="C166" s="3" t="s">
        <v>403</v>
      </c>
      <c r="D166" s="3" t="str">
        <f>TEXT("28/04/2008","dd/mm/yyyy")</f>
        <v>28/04/2008</v>
      </c>
      <c r="E166" s="3" t="s">
        <v>19</v>
      </c>
      <c r="F166" s="3" t="s">
        <v>17</v>
      </c>
      <c r="G166" s="3">
        <v>0</v>
      </c>
      <c r="H166" s="3"/>
      <c r="I166" s="3">
        <v>20.55</v>
      </c>
      <c r="J166" s="3"/>
    </row>
    <row r="167" spans="1:10" s="1" customFormat="1" ht="21.75" customHeight="1" x14ac:dyDescent="0.25">
      <c r="A167" s="3">
        <v>162</v>
      </c>
      <c r="B167" s="3" t="str">
        <f>TEXT("003636","000000")</f>
        <v>003636</v>
      </c>
      <c r="C167" s="3" t="s">
        <v>104</v>
      </c>
      <c r="D167" s="3" t="str">
        <f>TEXT("21/04/2008","dd/mm/yyyy")</f>
        <v>21/04/2008</v>
      </c>
      <c r="E167" s="3" t="s">
        <v>19</v>
      </c>
      <c r="F167" s="3" t="s">
        <v>17</v>
      </c>
      <c r="G167" s="3">
        <v>0</v>
      </c>
      <c r="H167" s="3"/>
      <c r="I167" s="3">
        <v>20.5</v>
      </c>
      <c r="J167" s="3"/>
    </row>
    <row r="168" spans="1:10" s="1" customFormat="1" ht="21.75" customHeight="1" x14ac:dyDescent="0.25">
      <c r="A168" s="3">
        <v>163</v>
      </c>
      <c r="B168" s="3" t="str">
        <f>TEXT("000436","000000")</f>
        <v>000436</v>
      </c>
      <c r="C168" s="3" t="s">
        <v>25</v>
      </c>
      <c r="D168" s="3" t="str">
        <f>TEXT("25/05/2008","dd/mm/yyyy")</f>
        <v>25/05/2008</v>
      </c>
      <c r="E168" s="3" t="s">
        <v>19</v>
      </c>
      <c r="F168" s="3" t="s">
        <v>17</v>
      </c>
      <c r="G168" s="3">
        <v>0</v>
      </c>
      <c r="H168" s="3"/>
      <c r="I168" s="3">
        <v>20.399999999999999</v>
      </c>
      <c r="J168" s="3"/>
    </row>
    <row r="169" spans="1:10" s="1" customFormat="1" ht="21.75" customHeight="1" x14ac:dyDescent="0.25">
      <c r="A169" s="3">
        <v>164</v>
      </c>
      <c r="B169" s="3" t="str">
        <f>TEXT("006408","000000")</f>
        <v>006408</v>
      </c>
      <c r="C169" s="3" t="s">
        <v>169</v>
      </c>
      <c r="D169" s="3" t="str">
        <f>TEXT("22/10/2008","dd/mm/yyyy")</f>
        <v>22/10/2008</v>
      </c>
      <c r="E169" s="3" t="s">
        <v>16</v>
      </c>
      <c r="F169" s="3" t="s">
        <v>17</v>
      </c>
      <c r="G169" s="3">
        <v>0</v>
      </c>
      <c r="H169" s="3"/>
      <c r="I169" s="3">
        <v>20.399999999999999</v>
      </c>
      <c r="J169" s="3"/>
    </row>
    <row r="170" spans="1:10" s="1" customFormat="1" ht="21.75" customHeight="1" x14ac:dyDescent="0.25">
      <c r="A170" s="3">
        <v>165</v>
      </c>
      <c r="B170" s="3" t="str">
        <f>TEXT("008907","000000")</f>
        <v>008907</v>
      </c>
      <c r="C170" s="3" t="s">
        <v>223</v>
      </c>
      <c r="D170" s="3" t="str">
        <f>TEXT("26/01/2008","dd/mm/yyyy")</f>
        <v>26/01/2008</v>
      </c>
      <c r="E170" s="3" t="s">
        <v>16</v>
      </c>
      <c r="F170" s="3" t="s">
        <v>17</v>
      </c>
      <c r="G170" s="3">
        <v>0</v>
      </c>
      <c r="H170" s="3"/>
      <c r="I170" s="3">
        <v>20.399999999999999</v>
      </c>
      <c r="J170" s="3"/>
    </row>
    <row r="171" spans="1:10" s="1" customFormat="1" ht="21.75" customHeight="1" x14ac:dyDescent="0.25">
      <c r="A171" s="3">
        <v>166</v>
      </c>
      <c r="B171" s="3" t="str">
        <f>TEXT("014781","000000")</f>
        <v>014781</v>
      </c>
      <c r="C171" s="3" t="s">
        <v>357</v>
      </c>
      <c r="D171" s="3" t="str">
        <f>TEXT("17/12/2008","dd/mm/yyyy")</f>
        <v>17/12/2008</v>
      </c>
      <c r="E171" s="3" t="s">
        <v>19</v>
      </c>
      <c r="F171" s="3" t="s">
        <v>17</v>
      </c>
      <c r="G171" s="3">
        <v>0</v>
      </c>
      <c r="H171" s="3"/>
      <c r="I171" s="3">
        <v>20.350000000000001</v>
      </c>
      <c r="J171" s="3"/>
    </row>
    <row r="172" spans="1:10" s="1" customFormat="1" ht="21.75" customHeight="1" x14ac:dyDescent="0.25">
      <c r="A172" s="3">
        <v>167</v>
      </c>
      <c r="B172" s="3" t="str">
        <f>TEXT("002083","000000")</f>
        <v>002083</v>
      </c>
      <c r="C172" s="3" t="s">
        <v>70</v>
      </c>
      <c r="D172" s="3" t="str">
        <f>TEXT("30/11/2008","dd/mm/yyyy")</f>
        <v>30/11/2008</v>
      </c>
      <c r="E172" s="3" t="s">
        <v>16</v>
      </c>
      <c r="F172" s="3" t="s">
        <v>17</v>
      </c>
      <c r="G172" s="3">
        <v>0</v>
      </c>
      <c r="H172" s="3"/>
      <c r="I172" s="3">
        <v>20.3</v>
      </c>
      <c r="J172" s="3"/>
    </row>
    <row r="173" spans="1:10" s="1" customFormat="1" ht="21.75" customHeight="1" x14ac:dyDescent="0.25">
      <c r="A173" s="3">
        <v>168</v>
      </c>
      <c r="B173" s="3" t="str">
        <f>TEXT("007113","000000")</f>
        <v>007113</v>
      </c>
      <c r="C173" s="3" t="s">
        <v>181</v>
      </c>
      <c r="D173" s="3" t="str">
        <f>TEXT("28/08/2008","dd/mm/yyyy")</f>
        <v>28/08/2008</v>
      </c>
      <c r="E173" s="3" t="s">
        <v>19</v>
      </c>
      <c r="F173" s="3" t="s">
        <v>17</v>
      </c>
      <c r="G173" s="3">
        <v>0</v>
      </c>
      <c r="H173" s="3"/>
      <c r="I173" s="3">
        <v>20.25</v>
      </c>
      <c r="J173" s="3"/>
    </row>
    <row r="174" spans="1:10" s="1" customFormat="1" ht="21.75" customHeight="1" x14ac:dyDescent="0.25">
      <c r="A174" s="3">
        <v>169</v>
      </c>
      <c r="B174" s="3" t="str">
        <f>TEXT("016385","000000")</f>
        <v>016385</v>
      </c>
      <c r="C174" s="3" t="s">
        <v>394</v>
      </c>
      <c r="D174" s="3" t="str">
        <f>TEXT("14/08/2008","dd/mm/yyyy")</f>
        <v>14/08/2008</v>
      </c>
      <c r="E174" s="3" t="s">
        <v>16</v>
      </c>
      <c r="F174" s="3" t="s">
        <v>17</v>
      </c>
      <c r="G174" s="3">
        <v>0</v>
      </c>
      <c r="H174" s="3"/>
      <c r="I174" s="3">
        <v>20.25</v>
      </c>
      <c r="J174" s="3"/>
    </row>
    <row r="175" spans="1:10" s="1" customFormat="1" ht="21.75" customHeight="1" x14ac:dyDescent="0.25">
      <c r="A175" s="3">
        <v>170</v>
      </c>
      <c r="B175" s="3" t="str">
        <f>TEXT("016409","000000")</f>
        <v>016409</v>
      </c>
      <c r="C175" s="3" t="s">
        <v>395</v>
      </c>
      <c r="D175" s="3" t="str">
        <f>TEXT("29/09/2008","dd/mm/yyyy")</f>
        <v>29/09/2008</v>
      </c>
      <c r="E175" s="3" t="s">
        <v>16</v>
      </c>
      <c r="F175" s="3" t="s">
        <v>17</v>
      </c>
      <c r="G175" s="3">
        <v>0</v>
      </c>
      <c r="H175" s="3"/>
      <c r="I175" s="3">
        <v>20.25</v>
      </c>
      <c r="J175" s="3"/>
    </row>
    <row r="176" spans="1:10" s="1" customFormat="1" ht="21.75" customHeight="1" x14ac:dyDescent="0.25">
      <c r="A176" s="3">
        <v>171</v>
      </c>
      <c r="B176" s="3" t="str">
        <f>TEXT("002245","000000")</f>
        <v>002245</v>
      </c>
      <c r="C176" s="3" t="s">
        <v>74</v>
      </c>
      <c r="D176" s="3" t="str">
        <f>TEXT("27/01/2008","dd/mm/yyyy")</f>
        <v>27/01/2008</v>
      </c>
      <c r="E176" s="3" t="s">
        <v>19</v>
      </c>
      <c r="F176" s="3" t="s">
        <v>17</v>
      </c>
      <c r="G176" s="3">
        <v>0</v>
      </c>
      <c r="H176" s="3"/>
      <c r="I176" s="3">
        <v>20.2</v>
      </c>
      <c r="J176" s="3"/>
    </row>
    <row r="177" spans="1:10" s="1" customFormat="1" ht="21.75" customHeight="1" x14ac:dyDescent="0.25">
      <c r="A177" s="3">
        <v>172</v>
      </c>
      <c r="B177" s="3" t="str">
        <f>TEXT("003315","000000")</f>
        <v>003315</v>
      </c>
      <c r="C177" s="3" t="s">
        <v>97</v>
      </c>
      <c r="D177" s="3" t="str">
        <f>TEXT("22/02/2008","dd/mm/yyyy")</f>
        <v>22/02/2008</v>
      </c>
      <c r="E177" s="3" t="s">
        <v>16</v>
      </c>
      <c r="F177" s="3" t="s">
        <v>17</v>
      </c>
      <c r="G177" s="3">
        <v>0</v>
      </c>
      <c r="H177" s="3"/>
      <c r="I177" s="3">
        <v>20.2</v>
      </c>
      <c r="J177" s="3"/>
    </row>
    <row r="178" spans="1:10" s="1" customFormat="1" ht="21.75" customHeight="1" x14ac:dyDescent="0.25">
      <c r="A178" s="3">
        <v>173</v>
      </c>
      <c r="B178" s="3" t="str">
        <f>TEXT("010937","000000")</f>
        <v>010937</v>
      </c>
      <c r="C178" s="3" t="s">
        <v>271</v>
      </c>
      <c r="D178" s="3" t="str">
        <f>TEXT("18/07/2008","dd/mm/yyyy")</f>
        <v>18/07/2008</v>
      </c>
      <c r="E178" s="3" t="s">
        <v>19</v>
      </c>
      <c r="F178" s="3" t="s">
        <v>17</v>
      </c>
      <c r="G178" s="3">
        <v>0</v>
      </c>
      <c r="H178" s="3"/>
      <c r="I178" s="3">
        <v>20.2</v>
      </c>
      <c r="J178" s="3"/>
    </row>
    <row r="179" spans="1:10" s="1" customFormat="1" ht="21.75" customHeight="1" x14ac:dyDescent="0.25">
      <c r="A179" s="3">
        <v>174</v>
      </c>
      <c r="B179" s="3" t="str">
        <f>TEXT("001779","000000")</f>
        <v>001779</v>
      </c>
      <c r="C179" s="3" t="s">
        <v>62</v>
      </c>
      <c r="D179" s="3" t="str">
        <f>TEXT("28/07/2008","dd/mm/yyyy")</f>
        <v>28/07/2008</v>
      </c>
      <c r="E179" s="3" t="s">
        <v>16</v>
      </c>
      <c r="F179" s="3" t="s">
        <v>17</v>
      </c>
      <c r="G179" s="3">
        <v>0</v>
      </c>
      <c r="H179" s="3"/>
      <c r="I179" s="3">
        <v>20.149999999999999</v>
      </c>
      <c r="J179" s="3"/>
    </row>
    <row r="180" spans="1:10" s="1" customFormat="1" ht="21.75" customHeight="1" x14ac:dyDescent="0.25">
      <c r="A180" s="3">
        <v>175</v>
      </c>
      <c r="B180" s="3" t="str">
        <f>TEXT("009868","000000")</f>
        <v>009868</v>
      </c>
      <c r="C180" s="3" t="s">
        <v>244</v>
      </c>
      <c r="D180" s="3" t="str">
        <f>TEXT("11/01/2008","dd/mm/yyyy")</f>
        <v>11/01/2008</v>
      </c>
      <c r="E180" s="3" t="s">
        <v>16</v>
      </c>
      <c r="F180" s="3" t="s">
        <v>17</v>
      </c>
      <c r="G180" s="3">
        <v>0</v>
      </c>
      <c r="H180" s="3"/>
      <c r="I180" s="3">
        <v>20.149999999999999</v>
      </c>
      <c r="J180" s="3"/>
    </row>
    <row r="181" spans="1:10" s="1" customFormat="1" ht="21.75" customHeight="1" x14ac:dyDescent="0.25">
      <c r="A181" s="3">
        <v>176</v>
      </c>
      <c r="B181" s="3" t="str">
        <f>TEXT("009918","000000")</f>
        <v>009918</v>
      </c>
      <c r="C181" s="3" t="s">
        <v>249</v>
      </c>
      <c r="D181" s="3" t="str">
        <f>TEXT("28/09/2007","dd/mm/yyyy")</f>
        <v>28/09/2007</v>
      </c>
      <c r="E181" s="3" t="s">
        <v>16</v>
      </c>
      <c r="F181" s="3" t="s">
        <v>17</v>
      </c>
      <c r="G181" s="3">
        <v>0</v>
      </c>
      <c r="H181" s="3"/>
      <c r="I181" s="3">
        <v>20.149999999999999</v>
      </c>
      <c r="J181" s="3"/>
    </row>
    <row r="182" spans="1:10" s="1" customFormat="1" ht="21.75" customHeight="1" x14ac:dyDescent="0.25">
      <c r="A182" s="3">
        <v>177</v>
      </c>
      <c r="B182" s="3" t="str">
        <f>TEXT("011469","000000")</f>
        <v>011469</v>
      </c>
      <c r="C182" s="3" t="s">
        <v>281</v>
      </c>
      <c r="D182" s="3" t="str">
        <f>TEXT("06/11/2008","dd/mm/yyyy")</f>
        <v>06/11/2008</v>
      </c>
      <c r="E182" s="3" t="s">
        <v>19</v>
      </c>
      <c r="F182" s="3" t="s">
        <v>17</v>
      </c>
      <c r="G182" s="3">
        <v>0</v>
      </c>
      <c r="H182" s="3"/>
      <c r="I182" s="3">
        <v>20.149999999999999</v>
      </c>
      <c r="J182" s="3"/>
    </row>
    <row r="183" spans="1:10" s="1" customFormat="1" ht="21.75" customHeight="1" x14ac:dyDescent="0.25">
      <c r="A183" s="3">
        <v>178</v>
      </c>
      <c r="B183" s="3" t="str">
        <f>TEXT("011773","000000")</f>
        <v>011773</v>
      </c>
      <c r="C183" s="3" t="s">
        <v>292</v>
      </c>
      <c r="D183" s="3" t="str">
        <f>TEXT("17/05/2008","dd/mm/yyyy")</f>
        <v>17/05/2008</v>
      </c>
      <c r="E183" s="3" t="s">
        <v>16</v>
      </c>
      <c r="F183" s="3" t="s">
        <v>17</v>
      </c>
      <c r="G183" s="3">
        <v>0</v>
      </c>
      <c r="H183" s="3"/>
      <c r="I183" s="3">
        <v>20.149999999999999</v>
      </c>
      <c r="J183" s="3"/>
    </row>
    <row r="184" spans="1:10" s="1" customFormat="1" ht="21.75" customHeight="1" x14ac:dyDescent="0.25">
      <c r="A184" s="3">
        <v>179</v>
      </c>
      <c r="B184" s="3" t="str">
        <f>TEXT("015392","000000")</f>
        <v>015392</v>
      </c>
      <c r="C184" s="3" t="s">
        <v>372</v>
      </c>
      <c r="D184" s="3" t="str">
        <f>TEXT("03/05/2008","dd/mm/yyyy")</f>
        <v>03/05/2008</v>
      </c>
      <c r="E184" s="3" t="s">
        <v>16</v>
      </c>
      <c r="F184" s="3" t="s">
        <v>17</v>
      </c>
      <c r="G184" s="3">
        <v>0</v>
      </c>
      <c r="H184" s="3"/>
      <c r="I184" s="3">
        <v>20.149999999999999</v>
      </c>
      <c r="J184" s="3"/>
    </row>
    <row r="185" spans="1:10" s="1" customFormat="1" ht="21.75" customHeight="1" x14ac:dyDescent="0.25">
      <c r="A185" s="3">
        <v>180</v>
      </c>
      <c r="B185" s="3" t="str">
        <f>TEXT("003457","000000")</f>
        <v>003457</v>
      </c>
      <c r="C185" s="3" t="s">
        <v>100</v>
      </c>
      <c r="D185" s="3" t="str">
        <f>TEXT("08/01/2008","dd/mm/yyyy")</f>
        <v>08/01/2008</v>
      </c>
      <c r="E185" s="3" t="s">
        <v>16</v>
      </c>
      <c r="F185" s="3" t="s">
        <v>17</v>
      </c>
      <c r="G185" s="3">
        <v>0</v>
      </c>
      <c r="H185" s="3"/>
      <c r="I185" s="3">
        <v>20.100000000000001</v>
      </c>
      <c r="J185" s="3"/>
    </row>
    <row r="186" spans="1:10" s="1" customFormat="1" ht="21.75" customHeight="1" x14ac:dyDescent="0.25">
      <c r="A186" s="3">
        <v>181</v>
      </c>
      <c r="B186" s="3" t="str">
        <f>TEXT("016026","000000")</f>
        <v>016026</v>
      </c>
      <c r="C186" s="3" t="s">
        <v>384</v>
      </c>
      <c r="D186" s="3" t="str">
        <f>TEXT("04/12/2008","dd/mm/yyyy")</f>
        <v>04/12/2008</v>
      </c>
      <c r="E186" s="3" t="s">
        <v>16</v>
      </c>
      <c r="F186" s="3" t="s">
        <v>17</v>
      </c>
      <c r="G186" s="3">
        <v>0</v>
      </c>
      <c r="H186" s="3"/>
      <c r="I186" s="3">
        <v>20.100000000000001</v>
      </c>
      <c r="J186" s="3"/>
    </row>
    <row r="187" spans="1:10" s="1" customFormat="1" ht="21.75" customHeight="1" x14ac:dyDescent="0.25">
      <c r="A187" s="3">
        <v>182</v>
      </c>
      <c r="B187" s="3" t="str">
        <f>TEXT("006423","000000")</f>
        <v>006423</v>
      </c>
      <c r="C187" s="3" t="s">
        <v>170</v>
      </c>
      <c r="D187" s="3" t="str">
        <f>TEXT("24/11/2008","dd/mm/yyyy")</f>
        <v>24/11/2008</v>
      </c>
      <c r="E187" s="3" t="s">
        <v>16</v>
      </c>
      <c r="F187" s="3" t="s">
        <v>17</v>
      </c>
      <c r="G187" s="3">
        <v>0</v>
      </c>
      <c r="H187" s="3"/>
      <c r="I187" s="3">
        <v>20.05</v>
      </c>
      <c r="J187" s="3"/>
    </row>
    <row r="188" spans="1:10" s="1" customFormat="1" ht="21.75" customHeight="1" x14ac:dyDescent="0.25">
      <c r="A188" s="3">
        <v>183</v>
      </c>
      <c r="B188" s="3" t="str">
        <f>TEXT("007102","000000")</f>
        <v>007102</v>
      </c>
      <c r="C188" s="3" t="s">
        <v>180</v>
      </c>
      <c r="D188" s="3" t="str">
        <f>TEXT("18/03/2008","dd/mm/yyyy")</f>
        <v>18/03/2008</v>
      </c>
      <c r="E188" s="3" t="s">
        <v>19</v>
      </c>
      <c r="F188" s="3" t="s">
        <v>17</v>
      </c>
      <c r="G188" s="3">
        <v>0</v>
      </c>
      <c r="H188" s="3"/>
      <c r="I188" s="3">
        <v>20.05</v>
      </c>
      <c r="J188" s="3"/>
    </row>
    <row r="189" spans="1:10" s="1" customFormat="1" ht="21.75" customHeight="1" x14ac:dyDescent="0.25">
      <c r="A189" s="3">
        <v>184</v>
      </c>
      <c r="B189" s="3" t="str">
        <f>TEXT("008862","000000")</f>
        <v>008862</v>
      </c>
      <c r="C189" s="3" t="s">
        <v>221</v>
      </c>
      <c r="D189" s="3" t="str">
        <f>TEXT("24/08/2008","dd/mm/yyyy")</f>
        <v>24/08/2008</v>
      </c>
      <c r="E189" s="3" t="s">
        <v>19</v>
      </c>
      <c r="F189" s="3" t="s">
        <v>17</v>
      </c>
      <c r="G189" s="3">
        <v>0</v>
      </c>
      <c r="H189" s="3"/>
      <c r="I189" s="3">
        <v>20.05</v>
      </c>
      <c r="J189" s="3"/>
    </row>
    <row r="190" spans="1:10" s="1" customFormat="1" ht="21.75" customHeight="1" x14ac:dyDescent="0.25">
      <c r="A190" s="3">
        <v>185</v>
      </c>
      <c r="B190" s="3" t="str">
        <f>TEXT("010384","000000")</f>
        <v>010384</v>
      </c>
      <c r="C190" s="3" t="s">
        <v>263</v>
      </c>
      <c r="D190" s="3" t="str">
        <f>TEXT("08/07/2008","dd/mm/yyyy")</f>
        <v>08/07/2008</v>
      </c>
      <c r="E190" s="3" t="s">
        <v>16</v>
      </c>
      <c r="F190" s="3" t="s">
        <v>17</v>
      </c>
      <c r="G190" s="3">
        <v>0</v>
      </c>
      <c r="H190" s="3"/>
      <c r="I190" s="3">
        <v>20.05</v>
      </c>
      <c r="J190" s="3"/>
    </row>
    <row r="191" spans="1:10" s="1" customFormat="1" ht="21.75" customHeight="1" x14ac:dyDescent="0.25">
      <c r="A191" s="3">
        <v>186</v>
      </c>
      <c r="B191" s="3" t="str">
        <f>TEXT("014805","000000")</f>
        <v>014805</v>
      </c>
      <c r="C191" s="3" t="s">
        <v>358</v>
      </c>
      <c r="D191" s="3" t="str">
        <f>TEXT("24/03/2008","dd/mm/yyyy")</f>
        <v>24/03/2008</v>
      </c>
      <c r="E191" s="3" t="s">
        <v>19</v>
      </c>
      <c r="F191" s="3" t="s">
        <v>17</v>
      </c>
      <c r="G191" s="3">
        <v>0</v>
      </c>
      <c r="H191" s="3"/>
      <c r="I191" s="3">
        <v>20.05</v>
      </c>
      <c r="J191" s="3"/>
    </row>
    <row r="192" spans="1:10" s="1" customFormat="1" ht="21.75" customHeight="1" x14ac:dyDescent="0.25">
      <c r="A192" s="3">
        <v>187</v>
      </c>
      <c r="B192" s="3" t="str">
        <f>TEXT("008289","000000")</f>
        <v>008289</v>
      </c>
      <c r="C192" s="3" t="s">
        <v>202</v>
      </c>
      <c r="D192" s="3" t="str">
        <f>TEXT("05/06/2008","dd/mm/yyyy")</f>
        <v>05/06/2008</v>
      </c>
      <c r="E192" s="3" t="s">
        <v>19</v>
      </c>
      <c r="F192" s="3" t="s">
        <v>17</v>
      </c>
      <c r="G192" s="3">
        <v>0</v>
      </c>
      <c r="H192" s="3"/>
      <c r="I192" s="3">
        <v>20</v>
      </c>
      <c r="J192" s="3"/>
    </row>
    <row r="193" spans="1:10" s="1" customFormat="1" ht="21.75" customHeight="1" x14ac:dyDescent="0.25">
      <c r="A193" s="3">
        <v>188</v>
      </c>
      <c r="B193" s="3" t="str">
        <f>TEXT("009687","000000")</f>
        <v>009687</v>
      </c>
      <c r="C193" s="3" t="s">
        <v>241</v>
      </c>
      <c r="D193" s="3" t="str">
        <f>TEXT("20/05/2008","dd/mm/yyyy")</f>
        <v>20/05/2008</v>
      </c>
      <c r="E193" s="3" t="s">
        <v>19</v>
      </c>
      <c r="F193" s="3" t="s">
        <v>17</v>
      </c>
      <c r="G193" s="3">
        <v>0</v>
      </c>
      <c r="H193" s="3"/>
      <c r="I193" s="3">
        <v>20</v>
      </c>
      <c r="J193" s="3"/>
    </row>
    <row r="194" spans="1:10" s="1" customFormat="1" ht="21.75" customHeight="1" x14ac:dyDescent="0.25">
      <c r="A194" s="3">
        <v>189</v>
      </c>
      <c r="B194" s="3" t="str">
        <f>TEXT("013338","000000")</f>
        <v>013338</v>
      </c>
      <c r="C194" s="3" t="s">
        <v>324</v>
      </c>
      <c r="D194" s="3" t="str">
        <f>TEXT("01/03/2008","dd/mm/yyyy")</f>
        <v>01/03/2008</v>
      </c>
      <c r="E194" s="3" t="s">
        <v>16</v>
      </c>
      <c r="F194" s="3" t="s">
        <v>17</v>
      </c>
      <c r="G194" s="3">
        <v>0</v>
      </c>
      <c r="H194" s="3"/>
      <c r="I194" s="3">
        <v>20</v>
      </c>
      <c r="J194" s="3"/>
    </row>
    <row r="195" spans="1:10" s="1" customFormat="1" ht="21.75" customHeight="1" x14ac:dyDescent="0.25">
      <c r="A195" s="3">
        <v>190</v>
      </c>
      <c r="B195" s="3" t="str">
        <f>TEXT("014826","000000")</f>
        <v>014826</v>
      </c>
      <c r="C195" s="3" t="s">
        <v>359</v>
      </c>
      <c r="D195" s="3" t="str">
        <f>TEXT("05/07/2008","dd/mm/yyyy")</f>
        <v>05/07/2008</v>
      </c>
      <c r="E195" s="3" t="s">
        <v>19</v>
      </c>
      <c r="F195" s="3" t="s">
        <v>17</v>
      </c>
      <c r="G195" s="3">
        <v>0</v>
      </c>
      <c r="H195" s="3"/>
      <c r="I195" s="3">
        <v>19.95</v>
      </c>
      <c r="J195" s="3"/>
    </row>
    <row r="196" spans="1:10" s="1" customFormat="1" ht="21.75" customHeight="1" x14ac:dyDescent="0.25">
      <c r="A196" s="3">
        <v>191</v>
      </c>
      <c r="B196" s="3" t="str">
        <f>TEXT("016410","000000")</f>
        <v>016410</v>
      </c>
      <c r="C196" s="3" t="s">
        <v>396</v>
      </c>
      <c r="D196" s="3" t="str">
        <f>TEXT("05/11/2008","dd/mm/yyyy")</f>
        <v>05/11/2008</v>
      </c>
      <c r="E196" s="3" t="s">
        <v>16</v>
      </c>
      <c r="F196" s="3" t="s">
        <v>17</v>
      </c>
      <c r="G196" s="3">
        <v>0</v>
      </c>
      <c r="H196" s="3"/>
      <c r="I196" s="3">
        <v>19.95</v>
      </c>
      <c r="J196" s="3"/>
    </row>
    <row r="197" spans="1:10" s="1" customFormat="1" ht="21.75" customHeight="1" x14ac:dyDescent="0.25">
      <c r="A197" s="3">
        <v>192</v>
      </c>
      <c r="B197" s="3" t="str">
        <f>TEXT("000392","000000")</f>
        <v>000392</v>
      </c>
      <c r="C197" s="3" t="s">
        <v>23</v>
      </c>
      <c r="D197" s="3" t="str">
        <f>TEXT("07/06/2008","dd/mm/yyyy")</f>
        <v>07/06/2008</v>
      </c>
      <c r="E197" s="3" t="s">
        <v>19</v>
      </c>
      <c r="F197" s="3" t="s">
        <v>17</v>
      </c>
      <c r="G197" s="3">
        <v>0</v>
      </c>
      <c r="H197" s="3"/>
      <c r="I197" s="3">
        <v>19.899999999999999</v>
      </c>
      <c r="J197" s="3"/>
    </row>
    <row r="198" spans="1:10" s="1" customFormat="1" ht="21.75" customHeight="1" x14ac:dyDescent="0.25">
      <c r="A198" s="3">
        <v>193</v>
      </c>
      <c r="B198" s="3" t="str">
        <f>TEXT("006741","000000")</f>
        <v>006741</v>
      </c>
      <c r="C198" s="3" t="s">
        <v>176</v>
      </c>
      <c r="D198" s="3" t="str">
        <f>TEXT("14/11/2008","dd/mm/yyyy")</f>
        <v>14/11/2008</v>
      </c>
      <c r="E198" s="3" t="s">
        <v>19</v>
      </c>
      <c r="F198" s="3" t="s">
        <v>17</v>
      </c>
      <c r="G198" s="3">
        <v>0</v>
      </c>
      <c r="H198" s="3"/>
      <c r="I198" s="3">
        <v>19.899999999999999</v>
      </c>
      <c r="J198" s="3"/>
    </row>
    <row r="199" spans="1:10" s="1" customFormat="1" ht="21.75" customHeight="1" x14ac:dyDescent="0.25">
      <c r="A199" s="3">
        <v>194</v>
      </c>
      <c r="B199" s="3" t="str">
        <f>TEXT("009998","000000")</f>
        <v>009998</v>
      </c>
      <c r="C199" s="3" t="s">
        <v>250</v>
      </c>
      <c r="D199" s="3" t="str">
        <f>TEXT("13/05/2008","dd/mm/yyyy")</f>
        <v>13/05/2008</v>
      </c>
      <c r="E199" s="3" t="s">
        <v>16</v>
      </c>
      <c r="F199" s="3" t="s">
        <v>17</v>
      </c>
      <c r="G199" s="3">
        <v>0</v>
      </c>
      <c r="H199" s="3"/>
      <c r="I199" s="3">
        <v>19.899999999999999</v>
      </c>
      <c r="J199" s="3"/>
    </row>
    <row r="200" spans="1:10" s="1" customFormat="1" ht="21.75" customHeight="1" x14ac:dyDescent="0.25">
      <c r="A200" s="3">
        <v>195</v>
      </c>
      <c r="B200" s="3" t="str">
        <f>TEXT("010222","000000")</f>
        <v>010222</v>
      </c>
      <c r="C200" s="3" t="s">
        <v>258</v>
      </c>
      <c r="D200" s="3" t="str">
        <f>TEXT("21/04/2008","dd/mm/yyyy")</f>
        <v>21/04/2008</v>
      </c>
      <c r="E200" s="3" t="s">
        <v>19</v>
      </c>
      <c r="F200" s="3" t="s">
        <v>17</v>
      </c>
      <c r="G200" s="3">
        <v>0</v>
      </c>
      <c r="H200" s="3"/>
      <c r="I200" s="3">
        <v>19.899999999999999</v>
      </c>
      <c r="J200" s="3"/>
    </row>
    <row r="201" spans="1:10" s="1" customFormat="1" ht="21.75" customHeight="1" x14ac:dyDescent="0.25">
      <c r="A201" s="3">
        <v>196</v>
      </c>
      <c r="B201" s="3" t="str">
        <f>TEXT("002046","000000")</f>
        <v>002046</v>
      </c>
      <c r="C201" s="3" t="s">
        <v>68</v>
      </c>
      <c r="D201" s="3" t="str">
        <f>TEXT("27/02/2008","dd/mm/yyyy")</f>
        <v>27/02/2008</v>
      </c>
      <c r="E201" s="3" t="s">
        <v>16</v>
      </c>
      <c r="F201" s="3" t="s">
        <v>17</v>
      </c>
      <c r="G201" s="3">
        <v>0</v>
      </c>
      <c r="H201" s="3"/>
      <c r="I201" s="3">
        <v>19.850000000000001</v>
      </c>
      <c r="J201" s="3"/>
    </row>
    <row r="202" spans="1:10" s="1" customFormat="1" ht="21.75" customHeight="1" x14ac:dyDescent="0.25">
      <c r="A202" s="3">
        <v>197</v>
      </c>
      <c r="B202" s="3" t="str">
        <f>TEXT("006180","000000")</f>
        <v>006180</v>
      </c>
      <c r="C202" s="3" t="s">
        <v>164</v>
      </c>
      <c r="D202" s="3" t="str">
        <f>TEXT("17/04/2008","dd/mm/yyyy")</f>
        <v>17/04/2008</v>
      </c>
      <c r="E202" s="3" t="s">
        <v>16</v>
      </c>
      <c r="F202" s="3" t="s">
        <v>17</v>
      </c>
      <c r="G202" s="3">
        <v>0</v>
      </c>
      <c r="H202" s="3"/>
      <c r="I202" s="3">
        <v>19.850000000000001</v>
      </c>
      <c r="J202" s="3"/>
    </row>
    <row r="203" spans="1:10" s="1" customFormat="1" ht="21.75" customHeight="1" x14ac:dyDescent="0.25">
      <c r="A203" s="3">
        <v>198</v>
      </c>
      <c r="B203" s="3" t="str">
        <f>TEXT("011874","000000")</f>
        <v>011874</v>
      </c>
      <c r="C203" s="3" t="s">
        <v>293</v>
      </c>
      <c r="D203" s="3" t="str">
        <f>TEXT("26/01/2008","dd/mm/yyyy")</f>
        <v>26/01/2008</v>
      </c>
      <c r="E203" s="3" t="s">
        <v>16</v>
      </c>
      <c r="F203" s="3" t="s">
        <v>17</v>
      </c>
      <c r="G203" s="3">
        <v>0</v>
      </c>
      <c r="H203" s="3"/>
      <c r="I203" s="3">
        <v>19.850000000000001</v>
      </c>
      <c r="J203" s="3"/>
    </row>
    <row r="204" spans="1:10" s="1" customFormat="1" ht="21.75" customHeight="1" x14ac:dyDescent="0.25">
      <c r="A204" s="3">
        <v>199</v>
      </c>
      <c r="B204" s="3" t="str">
        <f>TEXT("002174","000000")</f>
        <v>002174</v>
      </c>
      <c r="C204" s="3" t="s">
        <v>72</v>
      </c>
      <c r="D204" s="3" t="str">
        <f>TEXT("14/01/2008","dd/mm/yyyy")</f>
        <v>14/01/2008</v>
      </c>
      <c r="E204" s="3" t="s">
        <v>19</v>
      </c>
      <c r="F204" s="3" t="s">
        <v>17</v>
      </c>
      <c r="G204" s="3">
        <v>0</v>
      </c>
      <c r="H204" s="3"/>
      <c r="I204" s="3">
        <v>19.8</v>
      </c>
      <c r="J204" s="3"/>
    </row>
    <row r="205" spans="1:10" s="1" customFormat="1" ht="21.75" customHeight="1" x14ac:dyDescent="0.25">
      <c r="A205" s="3">
        <v>200</v>
      </c>
      <c r="B205" s="3" t="str">
        <f>TEXT("003495","000000")</f>
        <v>003495</v>
      </c>
      <c r="C205" s="3" t="s">
        <v>101</v>
      </c>
      <c r="D205" s="3" t="str">
        <f>TEXT("13/11/2008","dd/mm/yyyy")</f>
        <v>13/11/2008</v>
      </c>
      <c r="E205" s="3" t="s">
        <v>16</v>
      </c>
      <c r="F205" s="3" t="s">
        <v>17</v>
      </c>
      <c r="G205" s="3">
        <v>0</v>
      </c>
      <c r="H205" s="3"/>
      <c r="I205" s="3">
        <v>19.8</v>
      </c>
      <c r="J205" s="3"/>
    </row>
    <row r="206" spans="1:10" s="1" customFormat="1" ht="21.75" customHeight="1" x14ac:dyDescent="0.25">
      <c r="A206" s="3">
        <v>201</v>
      </c>
      <c r="B206" s="3" t="str">
        <f>TEXT("009565","000000")</f>
        <v>009565</v>
      </c>
      <c r="C206" s="3" t="s">
        <v>237</v>
      </c>
      <c r="D206" s="3" t="str">
        <f>TEXT("09/03/2008","dd/mm/yyyy")</f>
        <v>09/03/2008</v>
      </c>
      <c r="E206" s="3" t="s">
        <v>19</v>
      </c>
      <c r="F206" s="3" t="s">
        <v>17</v>
      </c>
      <c r="G206" s="3">
        <v>0</v>
      </c>
      <c r="H206" s="3"/>
      <c r="I206" s="3">
        <v>19.8</v>
      </c>
      <c r="J206" s="3"/>
    </row>
    <row r="207" spans="1:10" s="1" customFormat="1" ht="21.75" customHeight="1" x14ac:dyDescent="0.25">
      <c r="A207" s="3">
        <v>202</v>
      </c>
      <c r="B207" s="3" t="str">
        <f>TEXT("009720","000000")</f>
        <v>009720</v>
      </c>
      <c r="C207" s="3" t="s">
        <v>242</v>
      </c>
      <c r="D207" s="3" t="str">
        <f>TEXT("13/06/2008","dd/mm/yyyy")</f>
        <v>13/06/2008</v>
      </c>
      <c r="E207" s="3" t="s">
        <v>16</v>
      </c>
      <c r="F207" s="3" t="s">
        <v>17</v>
      </c>
      <c r="G207" s="3">
        <v>0</v>
      </c>
      <c r="H207" s="3"/>
      <c r="I207" s="3">
        <v>19.8</v>
      </c>
      <c r="J207" s="3"/>
    </row>
    <row r="208" spans="1:10" s="1" customFormat="1" ht="21.75" customHeight="1" x14ac:dyDescent="0.25">
      <c r="A208" s="3">
        <v>203</v>
      </c>
      <c r="B208" s="3" t="str">
        <f>TEXT("010308","000000")</f>
        <v>010308</v>
      </c>
      <c r="C208" s="3" t="s">
        <v>260</v>
      </c>
      <c r="D208" s="3" t="str">
        <f>TEXT("11/06/2008","dd/mm/yyyy")</f>
        <v>11/06/2008</v>
      </c>
      <c r="E208" s="3" t="s">
        <v>19</v>
      </c>
      <c r="F208" s="3" t="s">
        <v>17</v>
      </c>
      <c r="G208" s="3">
        <v>0</v>
      </c>
      <c r="H208" s="3"/>
      <c r="I208" s="3">
        <v>19.75</v>
      </c>
      <c r="J208" s="3"/>
    </row>
    <row r="209" spans="1:10" s="1" customFormat="1" ht="21.75" customHeight="1" x14ac:dyDescent="0.25">
      <c r="A209" s="3">
        <v>204</v>
      </c>
      <c r="B209" s="3" t="str">
        <f>TEXT("001109","000000")</f>
        <v>001109</v>
      </c>
      <c r="C209" s="3" t="s">
        <v>43</v>
      </c>
      <c r="D209" s="3" t="str">
        <f>TEXT("13/10/2008","dd/mm/yyyy")</f>
        <v>13/10/2008</v>
      </c>
      <c r="E209" s="3" t="s">
        <v>19</v>
      </c>
      <c r="F209" s="3" t="s">
        <v>17</v>
      </c>
      <c r="G209" s="3">
        <v>0</v>
      </c>
      <c r="H209" s="3"/>
      <c r="I209" s="3">
        <v>19.7</v>
      </c>
      <c r="J209" s="3"/>
    </row>
    <row r="210" spans="1:10" s="1" customFormat="1" ht="21.75" customHeight="1" x14ac:dyDescent="0.25">
      <c r="A210" s="3">
        <v>205</v>
      </c>
      <c r="B210" s="3" t="str">
        <f>TEXT("001287","000000")</f>
        <v>001287</v>
      </c>
      <c r="C210" s="3" t="s">
        <v>50</v>
      </c>
      <c r="D210" s="3" t="str">
        <f>TEXT("17/08/2008","dd/mm/yyyy")</f>
        <v>17/08/2008</v>
      </c>
      <c r="E210" s="3" t="s">
        <v>16</v>
      </c>
      <c r="F210" s="3" t="s">
        <v>17</v>
      </c>
      <c r="G210" s="3">
        <v>0</v>
      </c>
      <c r="H210" s="3"/>
      <c r="I210" s="3">
        <v>19.7</v>
      </c>
      <c r="J210" s="3"/>
    </row>
    <row r="211" spans="1:10" s="1" customFormat="1" ht="21.75" customHeight="1" x14ac:dyDescent="0.25">
      <c r="A211" s="3">
        <v>206</v>
      </c>
      <c r="B211" s="3" t="str">
        <f>TEXT("002003","000000")</f>
        <v>002003</v>
      </c>
      <c r="C211" s="3" t="s">
        <v>67</v>
      </c>
      <c r="D211" s="3" t="str">
        <f>TEXT("01/04/2008","dd/mm/yyyy")</f>
        <v>01/04/2008</v>
      </c>
      <c r="E211" s="3" t="s">
        <v>16</v>
      </c>
      <c r="F211" s="3" t="s">
        <v>17</v>
      </c>
      <c r="G211" s="3">
        <v>0</v>
      </c>
      <c r="H211" s="3"/>
      <c r="I211" s="3">
        <v>19.7</v>
      </c>
      <c r="J211" s="3"/>
    </row>
    <row r="212" spans="1:10" s="1" customFormat="1" ht="21.75" customHeight="1" x14ac:dyDescent="0.25">
      <c r="A212" s="3">
        <v>207</v>
      </c>
      <c r="B212" s="3" t="str">
        <f>TEXT("003203","000000")</f>
        <v>003203</v>
      </c>
      <c r="C212" s="3" t="s">
        <v>94</v>
      </c>
      <c r="D212" s="3" t="str">
        <f>TEXT("28/02/2008","dd/mm/yyyy")</f>
        <v>28/02/2008</v>
      </c>
      <c r="E212" s="3" t="s">
        <v>16</v>
      </c>
      <c r="F212" s="3" t="s">
        <v>17</v>
      </c>
      <c r="G212" s="3">
        <v>0</v>
      </c>
      <c r="H212" s="3"/>
      <c r="I212" s="3">
        <v>19.7</v>
      </c>
      <c r="J212" s="3"/>
    </row>
    <row r="213" spans="1:10" s="1" customFormat="1" ht="21.75" customHeight="1" x14ac:dyDescent="0.25">
      <c r="A213" s="3">
        <v>208</v>
      </c>
      <c r="B213" s="3" t="str">
        <f>TEXT("000933","000000")</f>
        <v>000933</v>
      </c>
      <c r="C213" s="3" t="s">
        <v>40</v>
      </c>
      <c r="D213" s="3" t="str">
        <f>TEXT("23/03/2008","dd/mm/yyyy")</f>
        <v>23/03/2008</v>
      </c>
      <c r="E213" s="3" t="s">
        <v>19</v>
      </c>
      <c r="F213" s="3" t="s">
        <v>17</v>
      </c>
      <c r="G213" s="3">
        <v>0</v>
      </c>
      <c r="H213" s="3"/>
      <c r="I213" s="3">
        <v>19.649999999999999</v>
      </c>
      <c r="J213" s="3"/>
    </row>
    <row r="214" spans="1:10" s="1" customFormat="1" ht="21.75" customHeight="1" x14ac:dyDescent="0.25">
      <c r="A214" s="3">
        <v>209</v>
      </c>
      <c r="B214" s="3" t="str">
        <f>TEXT("004037","000000")</f>
        <v>004037</v>
      </c>
      <c r="C214" s="3" t="s">
        <v>115</v>
      </c>
      <c r="D214" s="3" t="str">
        <f>TEXT("06/04/2008","dd/mm/yyyy")</f>
        <v>06/04/2008</v>
      </c>
      <c r="E214" s="3" t="s">
        <v>16</v>
      </c>
      <c r="F214" s="3" t="s">
        <v>17</v>
      </c>
      <c r="G214" s="3">
        <v>0</v>
      </c>
      <c r="H214" s="3"/>
      <c r="I214" s="3">
        <v>19.649999999999999</v>
      </c>
      <c r="J214" s="3"/>
    </row>
    <row r="215" spans="1:10" s="1" customFormat="1" ht="21.75" customHeight="1" x14ac:dyDescent="0.25">
      <c r="A215" s="3">
        <v>210</v>
      </c>
      <c r="B215" s="3" t="str">
        <f>TEXT("010207","000000")</f>
        <v>010207</v>
      </c>
      <c r="C215" s="3" t="s">
        <v>257</v>
      </c>
      <c r="D215" s="3" t="str">
        <f>TEXT("23/10/2008","dd/mm/yyyy")</f>
        <v>23/10/2008</v>
      </c>
      <c r="E215" s="3" t="s">
        <v>19</v>
      </c>
      <c r="F215" s="3" t="s">
        <v>17</v>
      </c>
      <c r="G215" s="3">
        <v>0</v>
      </c>
      <c r="H215" s="3"/>
      <c r="I215" s="3">
        <v>19.649999999999999</v>
      </c>
      <c r="J215" s="3"/>
    </row>
    <row r="216" spans="1:10" s="1" customFormat="1" ht="21.75" customHeight="1" x14ac:dyDescent="0.25">
      <c r="A216" s="3">
        <v>211</v>
      </c>
      <c r="B216" s="3" t="str">
        <f>TEXT("010218","000000")</f>
        <v>010218</v>
      </c>
      <c r="C216" s="3" t="s">
        <v>258</v>
      </c>
      <c r="D216" s="3" t="str">
        <f>TEXT("09/04/2008","dd/mm/yyyy")</f>
        <v>09/04/2008</v>
      </c>
      <c r="E216" s="3" t="s">
        <v>19</v>
      </c>
      <c r="F216" s="3" t="s">
        <v>17</v>
      </c>
      <c r="G216" s="3">
        <v>0</v>
      </c>
      <c r="H216" s="3"/>
      <c r="I216" s="3">
        <v>19.649999999999999</v>
      </c>
      <c r="J216" s="3"/>
    </row>
    <row r="217" spans="1:10" s="1" customFormat="1" ht="21.75" customHeight="1" x14ac:dyDescent="0.25">
      <c r="A217" s="3">
        <v>212</v>
      </c>
      <c r="B217" s="3" t="str">
        <f>TEXT("000571","000000")</f>
        <v>000571</v>
      </c>
      <c r="C217" s="3" t="s">
        <v>34</v>
      </c>
      <c r="D217" s="3" t="str">
        <f>TEXT("02/12/2008","dd/mm/yyyy")</f>
        <v>02/12/2008</v>
      </c>
      <c r="E217" s="3" t="s">
        <v>16</v>
      </c>
      <c r="F217" s="3" t="s">
        <v>17</v>
      </c>
      <c r="G217" s="3">
        <v>0</v>
      </c>
      <c r="H217" s="3"/>
      <c r="I217" s="3">
        <v>19.600000000000001</v>
      </c>
      <c r="J217" s="3"/>
    </row>
    <row r="218" spans="1:10" s="1" customFormat="1" ht="21.75" customHeight="1" x14ac:dyDescent="0.25">
      <c r="A218" s="3">
        <v>213</v>
      </c>
      <c r="B218" s="3" t="str">
        <f>TEXT("009372","000000")</f>
        <v>009372</v>
      </c>
      <c r="C218" s="3" t="s">
        <v>232</v>
      </c>
      <c r="D218" s="3" t="str">
        <f>TEXT("24/08/2008","dd/mm/yyyy")</f>
        <v>24/08/2008</v>
      </c>
      <c r="E218" s="3" t="s">
        <v>19</v>
      </c>
      <c r="F218" s="3" t="s">
        <v>17</v>
      </c>
      <c r="G218" s="3">
        <v>0</v>
      </c>
      <c r="H218" s="3"/>
      <c r="I218" s="3">
        <v>19.600000000000001</v>
      </c>
      <c r="J218" s="3"/>
    </row>
    <row r="219" spans="1:10" s="1" customFormat="1" ht="21.75" customHeight="1" x14ac:dyDescent="0.25">
      <c r="A219" s="3">
        <v>214</v>
      </c>
      <c r="B219" s="3" t="str">
        <f>TEXT("005620","000000")</f>
        <v>005620</v>
      </c>
      <c r="C219" s="3" t="s">
        <v>151</v>
      </c>
      <c r="D219" s="3" t="str">
        <f>TEXT("11/01/2008","dd/mm/yyyy")</f>
        <v>11/01/2008</v>
      </c>
      <c r="E219" s="3" t="s">
        <v>16</v>
      </c>
      <c r="F219" s="3" t="s">
        <v>17</v>
      </c>
      <c r="G219" s="3">
        <v>0</v>
      </c>
      <c r="H219" s="3"/>
      <c r="I219" s="3">
        <v>19.55</v>
      </c>
      <c r="J219" s="3"/>
    </row>
    <row r="220" spans="1:10" s="1" customFormat="1" ht="21.75" customHeight="1" x14ac:dyDescent="0.25">
      <c r="A220" s="3">
        <v>215</v>
      </c>
      <c r="B220" s="3" t="str">
        <f>TEXT("010108","000000")</f>
        <v>010108</v>
      </c>
      <c r="C220" s="3" t="s">
        <v>255</v>
      </c>
      <c r="D220" s="3" t="str">
        <f>TEXT("11/01/2008","dd/mm/yyyy")</f>
        <v>11/01/2008</v>
      </c>
      <c r="E220" s="3" t="s">
        <v>16</v>
      </c>
      <c r="F220" s="3" t="s">
        <v>17</v>
      </c>
      <c r="G220" s="3">
        <v>0</v>
      </c>
      <c r="H220" s="3"/>
      <c r="I220" s="3">
        <v>19.55</v>
      </c>
      <c r="J220" s="3"/>
    </row>
    <row r="221" spans="1:10" s="1" customFormat="1" ht="21.75" customHeight="1" x14ac:dyDescent="0.25">
      <c r="A221" s="3">
        <v>216</v>
      </c>
      <c r="B221" s="3" t="str">
        <f>TEXT("006682","000000")</f>
        <v>006682</v>
      </c>
      <c r="C221" s="3" t="s">
        <v>172</v>
      </c>
      <c r="D221" s="3" t="str">
        <f>TEXT("07/03/2008","dd/mm/yyyy")</f>
        <v>07/03/2008</v>
      </c>
      <c r="E221" s="3" t="s">
        <v>19</v>
      </c>
      <c r="F221" s="3" t="s">
        <v>17</v>
      </c>
      <c r="G221" s="3">
        <v>0</v>
      </c>
      <c r="H221" s="3"/>
      <c r="I221" s="3">
        <v>19.5</v>
      </c>
      <c r="J221" s="3"/>
    </row>
    <row r="222" spans="1:10" s="1" customFormat="1" ht="21.75" customHeight="1" x14ac:dyDescent="0.25">
      <c r="A222" s="3">
        <v>217</v>
      </c>
      <c r="B222" s="3" t="str">
        <f>TEXT("000731","000000")</f>
        <v>000731</v>
      </c>
      <c r="C222" s="3" t="s">
        <v>36</v>
      </c>
      <c r="D222" s="3" t="str">
        <f>TEXT("01/01/2008","dd/mm/yyyy")</f>
        <v>01/01/2008</v>
      </c>
      <c r="E222" s="3" t="s">
        <v>19</v>
      </c>
      <c r="F222" s="3" t="s">
        <v>17</v>
      </c>
      <c r="G222" s="3">
        <v>0</v>
      </c>
      <c r="H222" s="3"/>
      <c r="I222" s="3">
        <v>19.45</v>
      </c>
      <c r="J222" s="3"/>
    </row>
    <row r="223" spans="1:10" s="1" customFormat="1" ht="21.75" customHeight="1" x14ac:dyDescent="0.25">
      <c r="A223" s="3">
        <v>218</v>
      </c>
      <c r="B223" s="3" t="str">
        <f>TEXT("002900","000000")</f>
        <v>002900</v>
      </c>
      <c r="C223" s="3" t="s">
        <v>86</v>
      </c>
      <c r="D223" s="3" t="str">
        <f>TEXT("27/10/2008","dd/mm/yyyy")</f>
        <v>27/10/2008</v>
      </c>
      <c r="E223" s="3" t="s">
        <v>16</v>
      </c>
      <c r="F223" s="3" t="s">
        <v>17</v>
      </c>
      <c r="G223" s="3">
        <v>0</v>
      </c>
      <c r="H223" s="3"/>
      <c r="I223" s="3">
        <v>19.45</v>
      </c>
      <c r="J223" s="3"/>
    </row>
    <row r="224" spans="1:10" s="1" customFormat="1" ht="21.75" customHeight="1" x14ac:dyDescent="0.25">
      <c r="A224" s="3">
        <v>219</v>
      </c>
      <c r="B224" s="3" t="str">
        <f>TEXT("013193","000000")</f>
        <v>013193</v>
      </c>
      <c r="C224" s="3" t="s">
        <v>322</v>
      </c>
      <c r="D224" s="3" t="str">
        <f>TEXT("07/02/2008","dd/mm/yyyy")</f>
        <v>07/02/2008</v>
      </c>
      <c r="E224" s="3" t="s">
        <v>16</v>
      </c>
      <c r="F224" s="3" t="s">
        <v>17</v>
      </c>
      <c r="G224" s="3">
        <v>0</v>
      </c>
      <c r="H224" s="3"/>
      <c r="I224" s="3">
        <v>19.45</v>
      </c>
      <c r="J224" s="3"/>
    </row>
    <row r="225" spans="1:10" s="1" customFormat="1" ht="21.75" customHeight="1" x14ac:dyDescent="0.25">
      <c r="A225" s="3">
        <v>220</v>
      </c>
      <c r="B225" s="3" t="str">
        <f>TEXT("010332","000000")</f>
        <v>010332</v>
      </c>
      <c r="C225" s="3" t="s">
        <v>261</v>
      </c>
      <c r="D225" s="3" t="str">
        <f>TEXT("24/07/2008","dd/mm/yyyy")</f>
        <v>24/07/2008</v>
      </c>
      <c r="E225" s="3" t="s">
        <v>19</v>
      </c>
      <c r="F225" s="3" t="s">
        <v>17</v>
      </c>
      <c r="G225" s="3">
        <v>0</v>
      </c>
      <c r="H225" s="3"/>
      <c r="I225" s="3">
        <v>19.399999999999999</v>
      </c>
      <c r="J225" s="3"/>
    </row>
    <row r="226" spans="1:10" s="1" customFormat="1" ht="21.75" customHeight="1" x14ac:dyDescent="0.25">
      <c r="A226" s="3">
        <v>221</v>
      </c>
      <c r="B226" s="3" t="str">
        <f>TEXT("014769","000000")</f>
        <v>014769</v>
      </c>
      <c r="C226" s="3" t="s">
        <v>356</v>
      </c>
      <c r="D226" s="3" t="str">
        <f>TEXT("17/10/2008","dd/mm/yyyy")</f>
        <v>17/10/2008</v>
      </c>
      <c r="E226" s="3" t="s">
        <v>19</v>
      </c>
      <c r="F226" s="3" t="s">
        <v>17</v>
      </c>
      <c r="G226" s="3">
        <v>0</v>
      </c>
      <c r="H226" s="3"/>
      <c r="I226" s="3">
        <v>19.350000000000001</v>
      </c>
      <c r="J226" s="3"/>
    </row>
    <row r="227" spans="1:10" s="1" customFormat="1" ht="21.75" customHeight="1" x14ac:dyDescent="0.25">
      <c r="A227" s="3">
        <v>222</v>
      </c>
      <c r="B227" s="3" t="str">
        <f>TEXT("014890","000000")</f>
        <v>014890</v>
      </c>
      <c r="C227" s="3" t="s">
        <v>360</v>
      </c>
      <c r="D227" s="3" t="str">
        <f>TEXT("07/12/2008","dd/mm/yyyy")</f>
        <v>07/12/2008</v>
      </c>
      <c r="E227" s="3" t="s">
        <v>19</v>
      </c>
      <c r="F227" s="3" t="s">
        <v>17</v>
      </c>
      <c r="G227" s="3">
        <v>0</v>
      </c>
      <c r="H227" s="3"/>
      <c r="I227" s="3">
        <v>19.3</v>
      </c>
      <c r="J227" s="3"/>
    </row>
    <row r="228" spans="1:10" s="1" customFormat="1" ht="21.75" customHeight="1" x14ac:dyDescent="0.25">
      <c r="A228" s="3">
        <v>223</v>
      </c>
      <c r="B228" s="3" t="str">
        <f>TEXT("000246","000000")</f>
        <v>000246</v>
      </c>
      <c r="C228" s="3" t="s">
        <v>20</v>
      </c>
      <c r="D228" s="3" t="str">
        <f>TEXT("30/07/2008","dd/mm/yyyy")</f>
        <v>30/07/2008</v>
      </c>
      <c r="E228" s="3" t="s">
        <v>16</v>
      </c>
      <c r="F228" s="3" t="s">
        <v>17</v>
      </c>
      <c r="G228" s="3">
        <v>0</v>
      </c>
      <c r="H228" s="3"/>
      <c r="I228" s="3">
        <v>19.25</v>
      </c>
      <c r="J228" s="3"/>
    </row>
    <row r="229" spans="1:10" s="1" customFormat="1" ht="21.75" customHeight="1" x14ac:dyDescent="0.25">
      <c r="A229" s="3">
        <v>224</v>
      </c>
      <c r="B229" s="3" t="str">
        <f>TEXT("001628","000000")</f>
        <v>001628</v>
      </c>
      <c r="C229" s="3" t="s">
        <v>61</v>
      </c>
      <c r="D229" s="3" t="str">
        <f>TEXT("13/03/2008","dd/mm/yyyy")</f>
        <v>13/03/2008</v>
      </c>
      <c r="E229" s="3" t="s">
        <v>19</v>
      </c>
      <c r="F229" s="3" t="s">
        <v>17</v>
      </c>
      <c r="G229" s="3">
        <v>0</v>
      </c>
      <c r="H229" s="3"/>
      <c r="I229" s="3">
        <v>19.25</v>
      </c>
      <c r="J229" s="3"/>
    </row>
    <row r="230" spans="1:10" s="1" customFormat="1" ht="21.75" customHeight="1" x14ac:dyDescent="0.25">
      <c r="A230" s="3">
        <v>225</v>
      </c>
      <c r="B230" s="3" t="str">
        <f>TEXT("002701","000000")</f>
        <v>002701</v>
      </c>
      <c r="C230" s="3" t="s">
        <v>82</v>
      </c>
      <c r="D230" s="3" t="str">
        <f>TEXT("26/05/2008","dd/mm/yyyy")</f>
        <v>26/05/2008</v>
      </c>
      <c r="E230" s="3" t="s">
        <v>16</v>
      </c>
      <c r="F230" s="3" t="s">
        <v>17</v>
      </c>
      <c r="G230" s="3">
        <v>0</v>
      </c>
      <c r="H230" s="3"/>
      <c r="I230" s="3">
        <v>19.25</v>
      </c>
      <c r="J230" s="3"/>
    </row>
    <row r="231" spans="1:10" s="1" customFormat="1" ht="21.75" customHeight="1" x14ac:dyDescent="0.25">
      <c r="A231" s="3">
        <v>226</v>
      </c>
      <c r="B231" s="3" t="str">
        <f>TEXT("003973","000000")</f>
        <v>003973</v>
      </c>
      <c r="C231" s="3" t="s">
        <v>110</v>
      </c>
      <c r="D231" s="3" t="str">
        <f>TEXT("08/11/2008","dd/mm/yyyy")</f>
        <v>08/11/2008</v>
      </c>
      <c r="E231" s="3" t="s">
        <v>16</v>
      </c>
      <c r="F231" s="3" t="s">
        <v>17</v>
      </c>
      <c r="G231" s="3">
        <v>0</v>
      </c>
      <c r="H231" s="3"/>
      <c r="I231" s="3">
        <v>19.25</v>
      </c>
      <c r="J231" s="3"/>
    </row>
    <row r="232" spans="1:10" s="1" customFormat="1" ht="21.75" customHeight="1" x14ac:dyDescent="0.25">
      <c r="A232" s="3">
        <v>227</v>
      </c>
      <c r="B232" s="3" t="str">
        <f>TEXT("005269","000000")</f>
        <v>005269</v>
      </c>
      <c r="C232" s="3" t="s">
        <v>139</v>
      </c>
      <c r="D232" s="3" t="str">
        <f>TEXT("26/08/2008","dd/mm/yyyy")</f>
        <v>26/08/2008</v>
      </c>
      <c r="E232" s="3" t="s">
        <v>19</v>
      </c>
      <c r="F232" s="3" t="s">
        <v>17</v>
      </c>
      <c r="G232" s="3">
        <v>0</v>
      </c>
      <c r="H232" s="3"/>
      <c r="I232" s="3">
        <v>19.25</v>
      </c>
      <c r="J232" s="3"/>
    </row>
    <row r="233" spans="1:10" s="1" customFormat="1" ht="21.75" customHeight="1" x14ac:dyDescent="0.25">
      <c r="A233" s="3">
        <v>228</v>
      </c>
      <c r="B233" s="3" t="str">
        <f>TEXT("010946","000000")</f>
        <v>010946</v>
      </c>
      <c r="C233" s="3" t="s">
        <v>272</v>
      </c>
      <c r="D233" s="3" t="str">
        <f>TEXT("12/12/2008","dd/mm/yyyy")</f>
        <v>12/12/2008</v>
      </c>
      <c r="E233" s="3" t="s">
        <v>19</v>
      </c>
      <c r="F233" s="3" t="s">
        <v>17</v>
      </c>
      <c r="G233" s="3">
        <v>0</v>
      </c>
      <c r="H233" s="3"/>
      <c r="I233" s="3">
        <v>19.25</v>
      </c>
      <c r="J233" s="3"/>
    </row>
    <row r="234" spans="1:10" s="1" customFormat="1" ht="21.75" customHeight="1" x14ac:dyDescent="0.25">
      <c r="A234" s="3">
        <v>229</v>
      </c>
      <c r="B234" s="3" t="str">
        <f>TEXT("009916","000000")</f>
        <v>009916</v>
      </c>
      <c r="C234" s="3" t="s">
        <v>248</v>
      </c>
      <c r="D234" s="3" t="str">
        <f>TEXT("14/09/2008","dd/mm/yyyy")</f>
        <v>14/09/2008</v>
      </c>
      <c r="E234" s="3" t="s">
        <v>16</v>
      </c>
      <c r="F234" s="3" t="s">
        <v>17</v>
      </c>
      <c r="G234" s="3">
        <v>0</v>
      </c>
      <c r="H234" s="3"/>
      <c r="I234" s="3">
        <v>19.2</v>
      </c>
      <c r="J234" s="3"/>
    </row>
    <row r="235" spans="1:10" s="1" customFormat="1" ht="21.75" customHeight="1" x14ac:dyDescent="0.25">
      <c r="A235" s="3">
        <v>230</v>
      </c>
      <c r="B235" s="3" t="str">
        <f>TEXT("012879","000000")</f>
        <v>012879</v>
      </c>
      <c r="C235" s="3" t="s">
        <v>313</v>
      </c>
      <c r="D235" s="3" t="str">
        <f>TEXT("06/07/2008","dd/mm/yyyy")</f>
        <v>06/07/2008</v>
      </c>
      <c r="E235" s="3" t="s">
        <v>16</v>
      </c>
      <c r="F235" s="3" t="s">
        <v>17</v>
      </c>
      <c r="G235" s="3">
        <v>0</v>
      </c>
      <c r="H235" s="3"/>
      <c r="I235" s="3">
        <v>19.2</v>
      </c>
      <c r="J235" s="3"/>
    </row>
    <row r="236" spans="1:10" s="1" customFormat="1" ht="21.75" customHeight="1" x14ac:dyDescent="0.25">
      <c r="A236" s="3">
        <v>231</v>
      </c>
      <c r="B236" s="3" t="str">
        <f>TEXT("004852","000000")</f>
        <v>004852</v>
      </c>
      <c r="C236" s="3" t="s">
        <v>129</v>
      </c>
      <c r="D236" s="3" t="str">
        <f>TEXT("24/12/2008","dd/mm/yyyy")</f>
        <v>24/12/2008</v>
      </c>
      <c r="E236" s="3" t="s">
        <v>19</v>
      </c>
      <c r="F236" s="3" t="s">
        <v>17</v>
      </c>
      <c r="G236" s="3">
        <v>0</v>
      </c>
      <c r="H236" s="3"/>
      <c r="I236" s="3">
        <v>19.149999999999999</v>
      </c>
      <c r="J236" s="3"/>
    </row>
    <row r="237" spans="1:10" s="1" customFormat="1" ht="21.75" customHeight="1" x14ac:dyDescent="0.25">
      <c r="A237" s="3">
        <v>232</v>
      </c>
      <c r="B237" s="3" t="str">
        <f>TEXT("010379","000000")</f>
        <v>010379</v>
      </c>
      <c r="C237" s="3" t="s">
        <v>262</v>
      </c>
      <c r="D237" s="3" t="str">
        <f>TEXT("15/05/2008","dd/mm/yyyy")</f>
        <v>15/05/2008</v>
      </c>
      <c r="E237" s="3" t="s">
        <v>16</v>
      </c>
      <c r="F237" s="3" t="s">
        <v>17</v>
      </c>
      <c r="G237" s="3">
        <v>0</v>
      </c>
      <c r="H237" s="3"/>
      <c r="I237" s="3">
        <v>19.149999999999999</v>
      </c>
      <c r="J237" s="3"/>
    </row>
    <row r="238" spans="1:10" s="1" customFormat="1" ht="21.75" customHeight="1" x14ac:dyDescent="0.25">
      <c r="A238" s="3">
        <v>233</v>
      </c>
      <c r="B238" s="3" t="str">
        <f>TEXT("016039","000000")</f>
        <v>016039</v>
      </c>
      <c r="C238" s="3" t="s">
        <v>385</v>
      </c>
      <c r="D238" s="3" t="str">
        <f>TEXT("08/09/2008","dd/mm/yyyy")</f>
        <v>08/09/2008</v>
      </c>
      <c r="E238" s="3" t="s">
        <v>16</v>
      </c>
      <c r="F238" s="3" t="s">
        <v>17</v>
      </c>
      <c r="G238" s="3">
        <v>0</v>
      </c>
      <c r="H238" s="3"/>
      <c r="I238" s="3">
        <v>19.149999999999999</v>
      </c>
      <c r="J238" s="3"/>
    </row>
    <row r="239" spans="1:10" s="1" customFormat="1" ht="21.75" customHeight="1" x14ac:dyDescent="0.25">
      <c r="A239" s="3">
        <v>234</v>
      </c>
      <c r="B239" s="3" t="str">
        <f>TEXT("016210","000000")</f>
        <v>016210</v>
      </c>
      <c r="C239" s="3" t="s">
        <v>389</v>
      </c>
      <c r="D239" s="3" t="str">
        <f>TEXT("20/04/2008","dd/mm/yyyy")</f>
        <v>20/04/2008</v>
      </c>
      <c r="E239" s="3" t="s">
        <v>16</v>
      </c>
      <c r="F239" s="3" t="s">
        <v>17</v>
      </c>
      <c r="G239" s="3">
        <v>0</v>
      </c>
      <c r="H239" s="3"/>
      <c r="I239" s="3">
        <v>19.149999999999999</v>
      </c>
      <c r="J239" s="3"/>
    </row>
    <row r="240" spans="1:10" s="1" customFormat="1" ht="21.75" customHeight="1" x14ac:dyDescent="0.25">
      <c r="A240" s="3">
        <v>235</v>
      </c>
      <c r="B240" s="3" t="str">
        <f>TEXT("004537","000000")</f>
        <v>004537</v>
      </c>
      <c r="C240" s="3" t="s">
        <v>123</v>
      </c>
      <c r="D240" s="3" t="str">
        <f>TEXT("23/05/2008","dd/mm/yyyy")</f>
        <v>23/05/2008</v>
      </c>
      <c r="E240" s="3" t="s">
        <v>16</v>
      </c>
      <c r="F240" s="3" t="s">
        <v>17</v>
      </c>
      <c r="G240" s="3">
        <v>0</v>
      </c>
      <c r="H240" s="3"/>
      <c r="I240" s="3">
        <v>19.100000000000001</v>
      </c>
      <c r="J240" s="3"/>
    </row>
    <row r="241" spans="1:10" s="1" customFormat="1" ht="21.75" customHeight="1" x14ac:dyDescent="0.25">
      <c r="A241" s="3">
        <v>236</v>
      </c>
      <c r="B241" s="3" t="str">
        <f>TEXT("004922","000000")</f>
        <v>004922</v>
      </c>
      <c r="C241" s="3" t="s">
        <v>131</v>
      </c>
      <c r="D241" s="3" t="str">
        <f>TEXT("22/12/2008","dd/mm/yyyy")</f>
        <v>22/12/2008</v>
      </c>
      <c r="E241" s="3" t="s">
        <v>19</v>
      </c>
      <c r="F241" s="3" t="s">
        <v>17</v>
      </c>
      <c r="G241" s="3">
        <v>0</v>
      </c>
      <c r="H241" s="3"/>
      <c r="I241" s="3">
        <v>19.100000000000001</v>
      </c>
      <c r="J241" s="3"/>
    </row>
    <row r="242" spans="1:10" s="1" customFormat="1" ht="21.75" customHeight="1" x14ac:dyDescent="0.25">
      <c r="A242" s="3">
        <v>237</v>
      </c>
      <c r="B242" s="3" t="str">
        <f>TEXT("015827","000000")</f>
        <v>015827</v>
      </c>
      <c r="C242" s="3" t="s">
        <v>381</v>
      </c>
      <c r="D242" s="3" t="str">
        <f>TEXT("09/09/2008","dd/mm/yyyy")</f>
        <v>09/09/2008</v>
      </c>
      <c r="E242" s="3" t="s">
        <v>19</v>
      </c>
      <c r="F242" s="3" t="s">
        <v>17</v>
      </c>
      <c r="G242" s="3">
        <v>0</v>
      </c>
      <c r="H242" s="3"/>
      <c r="I242" s="3">
        <v>19.100000000000001</v>
      </c>
      <c r="J242" s="3"/>
    </row>
    <row r="243" spans="1:10" s="1" customFormat="1" ht="21.75" customHeight="1" x14ac:dyDescent="0.25">
      <c r="A243" s="3">
        <v>238</v>
      </c>
      <c r="B243" s="3" t="str">
        <f>TEXT("002744","000000")</f>
        <v>002744</v>
      </c>
      <c r="C243" s="3" t="s">
        <v>83</v>
      </c>
      <c r="D243" s="3" t="str">
        <f>TEXT("07/09/2008","dd/mm/yyyy")</f>
        <v>07/09/2008</v>
      </c>
      <c r="E243" s="3" t="s">
        <v>16</v>
      </c>
      <c r="F243" s="3" t="s">
        <v>17</v>
      </c>
      <c r="G243" s="3">
        <v>0</v>
      </c>
      <c r="H243" s="3"/>
      <c r="I243" s="3">
        <v>19.05</v>
      </c>
      <c r="J243" s="3"/>
    </row>
    <row r="244" spans="1:10" s="1" customFormat="1" ht="21.75" customHeight="1" x14ac:dyDescent="0.25">
      <c r="A244" s="3">
        <v>239</v>
      </c>
      <c r="B244" s="3" t="str">
        <f>TEXT("005687","000000")</f>
        <v>005687</v>
      </c>
      <c r="C244" s="3" t="s">
        <v>153</v>
      </c>
      <c r="D244" s="3" t="str">
        <f>TEXT("02/01/2008","dd/mm/yyyy")</f>
        <v>02/01/2008</v>
      </c>
      <c r="E244" s="3" t="s">
        <v>16</v>
      </c>
      <c r="F244" s="3" t="s">
        <v>17</v>
      </c>
      <c r="G244" s="3">
        <v>0</v>
      </c>
      <c r="H244" s="3"/>
      <c r="I244" s="3">
        <v>19.05</v>
      </c>
      <c r="J244" s="3"/>
    </row>
    <row r="245" spans="1:10" s="1" customFormat="1" ht="21.75" customHeight="1" x14ac:dyDescent="0.25">
      <c r="A245" s="3">
        <v>240</v>
      </c>
      <c r="B245" s="3" t="str">
        <f>TEXT("010846","000000")</f>
        <v>010846</v>
      </c>
      <c r="C245" s="3" t="s">
        <v>269</v>
      </c>
      <c r="D245" s="3" t="str">
        <f>TEXT("07/12/2007","dd/mm/yyyy")</f>
        <v>07/12/2007</v>
      </c>
      <c r="E245" s="3" t="s">
        <v>19</v>
      </c>
      <c r="F245" s="3" t="s">
        <v>17</v>
      </c>
      <c r="G245" s="3">
        <v>0</v>
      </c>
      <c r="H245" s="3"/>
      <c r="I245" s="3">
        <v>19.05</v>
      </c>
      <c r="J245" s="3"/>
    </row>
    <row r="246" spans="1:10" s="1" customFormat="1" ht="21.75" customHeight="1" x14ac:dyDescent="0.25">
      <c r="A246" s="3">
        <v>241</v>
      </c>
      <c r="B246" s="3" t="str">
        <f>TEXT("009573","000000")</f>
        <v>009573</v>
      </c>
      <c r="C246" s="3" t="s">
        <v>238</v>
      </c>
      <c r="D246" s="3" t="str">
        <f>TEXT("10/06/2008","dd/mm/yyyy")</f>
        <v>10/06/2008</v>
      </c>
      <c r="E246" s="3" t="s">
        <v>19</v>
      </c>
      <c r="F246" s="3" t="s">
        <v>239</v>
      </c>
      <c r="G246" s="3">
        <v>2</v>
      </c>
      <c r="H246" s="3"/>
      <c r="I246" s="3">
        <v>19</v>
      </c>
      <c r="J246" s="3"/>
    </row>
    <row r="247" spans="1:10" s="1" customFormat="1" ht="21.75" customHeight="1" x14ac:dyDescent="0.25">
      <c r="A247" s="3">
        <v>242</v>
      </c>
      <c r="B247" s="3" t="str">
        <f>TEXT("005536","000000")</f>
        <v>005536</v>
      </c>
      <c r="C247" s="3" t="s">
        <v>144</v>
      </c>
      <c r="D247" s="3" t="str">
        <f>TEXT("09/08/2008","dd/mm/yyyy")</f>
        <v>09/08/2008</v>
      </c>
      <c r="E247" s="3" t="s">
        <v>19</v>
      </c>
      <c r="F247" s="3" t="s">
        <v>17</v>
      </c>
      <c r="G247" s="3">
        <v>0</v>
      </c>
      <c r="H247" s="3"/>
      <c r="I247" s="3">
        <v>18.95</v>
      </c>
      <c r="J247" s="3"/>
    </row>
    <row r="248" spans="1:10" s="1" customFormat="1" ht="21.75" customHeight="1" x14ac:dyDescent="0.25">
      <c r="A248" s="3">
        <v>243</v>
      </c>
      <c r="B248" s="3" t="str">
        <f>TEXT("013531","000000")</f>
        <v>013531</v>
      </c>
      <c r="C248" s="3" t="s">
        <v>333</v>
      </c>
      <c r="D248" s="3" t="str">
        <f>TEXT("21/11/2008","dd/mm/yyyy")</f>
        <v>21/11/2008</v>
      </c>
      <c r="E248" s="3" t="s">
        <v>19</v>
      </c>
      <c r="F248" s="3" t="s">
        <v>17</v>
      </c>
      <c r="G248" s="3">
        <v>0</v>
      </c>
      <c r="H248" s="3"/>
      <c r="I248" s="3">
        <v>18.95</v>
      </c>
      <c r="J248" s="3"/>
    </row>
    <row r="249" spans="1:10" s="1" customFormat="1" ht="21.75" customHeight="1" x14ac:dyDescent="0.25">
      <c r="A249" s="3">
        <v>244</v>
      </c>
      <c r="B249" s="3" t="str">
        <f>TEXT("014453","000000")</f>
        <v>014453</v>
      </c>
      <c r="C249" s="3" t="s">
        <v>351</v>
      </c>
      <c r="D249" s="3" t="str">
        <f>TEXT("10/05/2008","dd/mm/yyyy")</f>
        <v>10/05/2008</v>
      </c>
      <c r="E249" s="3" t="s">
        <v>19</v>
      </c>
      <c r="F249" s="3" t="s">
        <v>17</v>
      </c>
      <c r="G249" s="3">
        <v>0</v>
      </c>
      <c r="H249" s="3"/>
      <c r="I249" s="3">
        <v>18.95</v>
      </c>
      <c r="J249" s="3"/>
    </row>
    <row r="250" spans="1:10" s="1" customFormat="1" ht="21.75" customHeight="1" x14ac:dyDescent="0.25">
      <c r="A250" s="3">
        <v>245</v>
      </c>
      <c r="B250" s="3" t="str">
        <f>TEXT("015368","000000")</f>
        <v>015368</v>
      </c>
      <c r="C250" s="3" t="s">
        <v>371</v>
      </c>
      <c r="D250" s="3" t="str">
        <f>TEXT("10/11/2007","dd/mm/yyyy")</f>
        <v>10/11/2007</v>
      </c>
      <c r="E250" s="3" t="s">
        <v>16</v>
      </c>
      <c r="F250" s="3" t="s">
        <v>17</v>
      </c>
      <c r="G250" s="3">
        <v>0</v>
      </c>
      <c r="H250" s="3"/>
      <c r="I250" s="3">
        <v>18.95</v>
      </c>
      <c r="J250" s="3"/>
    </row>
    <row r="251" spans="1:10" s="1" customFormat="1" ht="21.75" customHeight="1" x14ac:dyDescent="0.25">
      <c r="A251" s="3">
        <v>246</v>
      </c>
      <c r="B251" s="3" t="str">
        <f>TEXT("001879","000000")</f>
        <v>001879</v>
      </c>
      <c r="C251" s="3" t="s">
        <v>66</v>
      </c>
      <c r="D251" s="3" t="str">
        <f>TEXT("07/01/2008","dd/mm/yyyy")</f>
        <v>07/01/2008</v>
      </c>
      <c r="E251" s="3" t="s">
        <v>16</v>
      </c>
      <c r="F251" s="3" t="s">
        <v>17</v>
      </c>
      <c r="G251" s="3">
        <v>0</v>
      </c>
      <c r="H251" s="3"/>
      <c r="I251" s="3">
        <v>18.899999999999999</v>
      </c>
      <c r="J251" s="3"/>
    </row>
    <row r="252" spans="1:10" s="1" customFormat="1" ht="21.75" customHeight="1" x14ac:dyDescent="0.25">
      <c r="A252" s="3">
        <v>247</v>
      </c>
      <c r="B252" s="3" t="str">
        <f>TEXT("008877","000000")</f>
        <v>008877</v>
      </c>
      <c r="C252" s="3" t="s">
        <v>222</v>
      </c>
      <c r="D252" s="3" t="str">
        <f>TEXT("10/03/2008","dd/mm/yyyy")</f>
        <v>10/03/2008</v>
      </c>
      <c r="E252" s="3" t="s">
        <v>19</v>
      </c>
      <c r="F252" s="3" t="s">
        <v>17</v>
      </c>
      <c r="G252" s="3">
        <v>0</v>
      </c>
      <c r="H252" s="3"/>
      <c r="I252" s="3">
        <v>18.899999999999999</v>
      </c>
      <c r="J252" s="3"/>
    </row>
    <row r="253" spans="1:10" s="1" customFormat="1" ht="21.75" customHeight="1" x14ac:dyDescent="0.25">
      <c r="A253" s="3">
        <v>248</v>
      </c>
      <c r="B253" s="3" t="str">
        <f>TEXT("011372","000000")</f>
        <v>011372</v>
      </c>
      <c r="C253" s="3" t="s">
        <v>280</v>
      </c>
      <c r="D253" s="3" t="str">
        <f>TEXT("02/04/2008","dd/mm/yyyy")</f>
        <v>02/04/2008</v>
      </c>
      <c r="E253" s="3" t="s">
        <v>19</v>
      </c>
      <c r="F253" s="3" t="s">
        <v>17</v>
      </c>
      <c r="G253" s="3">
        <v>0</v>
      </c>
      <c r="H253" s="3"/>
      <c r="I253" s="3">
        <v>18.899999999999999</v>
      </c>
      <c r="J253" s="3"/>
    </row>
    <row r="254" spans="1:10" s="1" customFormat="1" ht="21.75" customHeight="1" x14ac:dyDescent="0.25">
      <c r="A254" s="3">
        <v>249</v>
      </c>
      <c r="B254" s="3" t="str">
        <f>TEXT("001379","000000")</f>
        <v>001379</v>
      </c>
      <c r="C254" s="3" t="s">
        <v>55</v>
      </c>
      <c r="D254" s="3" t="str">
        <f>TEXT("05/07/2008","dd/mm/yyyy")</f>
        <v>05/07/2008</v>
      </c>
      <c r="E254" s="3" t="s">
        <v>19</v>
      </c>
      <c r="F254" s="3" t="s">
        <v>17</v>
      </c>
      <c r="G254" s="3">
        <v>0</v>
      </c>
      <c r="H254" s="3"/>
      <c r="I254" s="3">
        <v>18.850000000000001</v>
      </c>
      <c r="J254" s="3"/>
    </row>
    <row r="255" spans="1:10" s="1" customFormat="1" ht="21.75" customHeight="1" x14ac:dyDescent="0.25">
      <c r="A255" s="3">
        <v>250</v>
      </c>
      <c r="B255" s="3" t="str">
        <f>TEXT("008784","000000")</f>
        <v>008784</v>
      </c>
      <c r="C255" s="3" t="s">
        <v>220</v>
      </c>
      <c r="D255" s="3" t="str">
        <f>TEXT("11/06/2008","dd/mm/yyyy")</f>
        <v>11/06/2008</v>
      </c>
      <c r="E255" s="3" t="s">
        <v>19</v>
      </c>
      <c r="F255" s="3" t="s">
        <v>17</v>
      </c>
      <c r="G255" s="3">
        <v>0</v>
      </c>
      <c r="H255" s="3"/>
      <c r="I255" s="3">
        <v>18.850000000000001</v>
      </c>
      <c r="J255" s="3"/>
    </row>
    <row r="256" spans="1:10" s="1" customFormat="1" ht="21.75" customHeight="1" x14ac:dyDescent="0.25">
      <c r="A256" s="3">
        <v>251</v>
      </c>
      <c r="B256" s="3" t="str">
        <f>TEXT("011669","000000")</f>
        <v>011669</v>
      </c>
      <c r="C256" s="3" t="s">
        <v>286</v>
      </c>
      <c r="D256" s="3" t="str">
        <f>TEXT("15/06/2008","dd/mm/yyyy")</f>
        <v>15/06/2008</v>
      </c>
      <c r="E256" s="3" t="s">
        <v>19</v>
      </c>
      <c r="F256" s="3" t="s">
        <v>17</v>
      </c>
      <c r="G256" s="3">
        <v>0</v>
      </c>
      <c r="H256" s="3"/>
      <c r="I256" s="3">
        <v>18.850000000000001</v>
      </c>
      <c r="J256" s="3"/>
    </row>
    <row r="257" spans="1:10" s="1" customFormat="1" ht="21.75" customHeight="1" x14ac:dyDescent="0.25">
      <c r="A257" s="3">
        <v>252</v>
      </c>
      <c r="B257" s="3" t="str">
        <f>TEXT("012092","000000")</f>
        <v>012092</v>
      </c>
      <c r="C257" s="3" t="s">
        <v>296</v>
      </c>
      <c r="D257" s="3" t="str">
        <f>TEXT("16/06/2008","dd/mm/yyyy")</f>
        <v>16/06/2008</v>
      </c>
      <c r="E257" s="3" t="s">
        <v>19</v>
      </c>
      <c r="F257" s="3" t="s">
        <v>17</v>
      </c>
      <c r="G257" s="3">
        <v>0</v>
      </c>
      <c r="H257" s="3"/>
      <c r="I257" s="3">
        <v>18.8</v>
      </c>
      <c r="J257" s="3"/>
    </row>
    <row r="258" spans="1:10" s="1" customFormat="1" ht="21.75" customHeight="1" x14ac:dyDescent="0.25">
      <c r="A258" s="3">
        <v>253</v>
      </c>
      <c r="B258" s="3" t="str">
        <f>TEXT("014092","000000")</f>
        <v>014092</v>
      </c>
      <c r="C258" s="3" t="s">
        <v>344</v>
      </c>
      <c r="D258" s="3" t="str">
        <f>TEXT("06/02/2008","dd/mm/yyyy")</f>
        <v>06/02/2008</v>
      </c>
      <c r="E258" s="3" t="s">
        <v>19</v>
      </c>
      <c r="F258" s="3" t="s">
        <v>17</v>
      </c>
      <c r="G258" s="3">
        <v>0</v>
      </c>
      <c r="H258" s="3"/>
      <c r="I258" s="3">
        <v>18.8</v>
      </c>
      <c r="J258" s="3"/>
    </row>
    <row r="259" spans="1:10" s="1" customFormat="1" ht="21.75" customHeight="1" x14ac:dyDescent="0.25">
      <c r="A259" s="3">
        <v>254</v>
      </c>
      <c r="B259" s="3" t="str">
        <f>TEXT("015812","000000")</f>
        <v>015812</v>
      </c>
      <c r="C259" s="3" t="s">
        <v>380</v>
      </c>
      <c r="D259" s="3" t="str">
        <f>TEXT("11/10/2008","dd/mm/yyyy")</f>
        <v>11/10/2008</v>
      </c>
      <c r="E259" s="3" t="s">
        <v>16</v>
      </c>
      <c r="F259" s="3" t="s">
        <v>17</v>
      </c>
      <c r="G259" s="3">
        <v>0</v>
      </c>
      <c r="H259" s="3"/>
      <c r="I259" s="3">
        <v>18.75</v>
      </c>
      <c r="J259" s="3"/>
    </row>
    <row r="260" spans="1:10" s="1" customFormat="1" ht="21.75" customHeight="1" x14ac:dyDescent="0.25">
      <c r="A260" s="3">
        <v>255</v>
      </c>
      <c r="B260" s="3" t="str">
        <f>TEXT("016432","000000")</f>
        <v>016432</v>
      </c>
      <c r="C260" s="3" t="s">
        <v>397</v>
      </c>
      <c r="D260" s="3" t="str">
        <f>TEXT("13/08/2008","dd/mm/yyyy")</f>
        <v>13/08/2008</v>
      </c>
      <c r="E260" s="3" t="s">
        <v>16</v>
      </c>
      <c r="F260" s="3" t="s">
        <v>17</v>
      </c>
      <c r="G260" s="3">
        <v>0</v>
      </c>
      <c r="H260" s="3"/>
      <c r="I260" s="3">
        <v>18.75</v>
      </c>
      <c r="J260" s="3"/>
    </row>
    <row r="261" spans="1:10" s="1" customFormat="1" ht="21.75" customHeight="1" x14ac:dyDescent="0.25">
      <c r="A261" s="3">
        <v>256</v>
      </c>
      <c r="B261" s="3" t="str">
        <f>TEXT("001292","000000")</f>
        <v>001292</v>
      </c>
      <c r="C261" s="3" t="s">
        <v>51</v>
      </c>
      <c r="D261" s="3" t="str">
        <f>TEXT("31/05/2008","dd/mm/yyyy")</f>
        <v>31/05/2008</v>
      </c>
      <c r="E261" s="3" t="s">
        <v>19</v>
      </c>
      <c r="F261" s="3" t="s">
        <v>17</v>
      </c>
      <c r="G261" s="3">
        <v>0</v>
      </c>
      <c r="H261" s="3"/>
      <c r="I261" s="3">
        <v>18.649999999999999</v>
      </c>
      <c r="J261" s="3"/>
    </row>
    <row r="262" spans="1:10" s="1" customFormat="1" ht="21.75" customHeight="1" x14ac:dyDescent="0.25">
      <c r="A262" s="3">
        <v>257</v>
      </c>
      <c r="B262" s="3" t="str">
        <f>TEXT("006357","000000")</f>
        <v>006357</v>
      </c>
      <c r="C262" s="3" t="s">
        <v>168</v>
      </c>
      <c r="D262" s="3" t="str">
        <f>TEXT("29/12/2008","dd/mm/yyyy")</f>
        <v>29/12/2008</v>
      </c>
      <c r="E262" s="3" t="s">
        <v>19</v>
      </c>
      <c r="F262" s="3" t="s">
        <v>17</v>
      </c>
      <c r="G262" s="3">
        <v>0</v>
      </c>
      <c r="H262" s="3"/>
      <c r="I262" s="3">
        <v>18.649999999999999</v>
      </c>
      <c r="J262" s="3"/>
    </row>
    <row r="263" spans="1:10" s="1" customFormat="1" ht="21.75" customHeight="1" x14ac:dyDescent="0.25">
      <c r="A263" s="3">
        <v>258</v>
      </c>
      <c r="B263" s="3" t="str">
        <f>TEXT("007811","000000")</f>
        <v>007811</v>
      </c>
      <c r="C263" s="3" t="s">
        <v>194</v>
      </c>
      <c r="D263" s="3" t="str">
        <f>TEXT("21/01/2008","dd/mm/yyyy")</f>
        <v>21/01/2008</v>
      </c>
      <c r="E263" s="3" t="s">
        <v>16</v>
      </c>
      <c r="F263" s="3" t="s">
        <v>17</v>
      </c>
      <c r="G263" s="3">
        <v>0</v>
      </c>
      <c r="H263" s="3"/>
      <c r="I263" s="3">
        <v>18.649999999999999</v>
      </c>
      <c r="J263" s="3"/>
    </row>
    <row r="264" spans="1:10" s="1" customFormat="1" ht="21.75" customHeight="1" x14ac:dyDescent="0.25">
      <c r="A264" s="3">
        <v>259</v>
      </c>
      <c r="B264" s="3" t="str">
        <f>TEXT("003747","000000")</f>
        <v>003747</v>
      </c>
      <c r="C264" s="3" t="s">
        <v>105</v>
      </c>
      <c r="D264" s="3" t="str">
        <f>TEXT("11/07/2008","dd/mm/yyyy")</f>
        <v>11/07/2008</v>
      </c>
      <c r="E264" s="3" t="s">
        <v>19</v>
      </c>
      <c r="F264" s="3" t="s">
        <v>17</v>
      </c>
      <c r="G264" s="3">
        <v>0</v>
      </c>
      <c r="H264" s="3"/>
      <c r="I264" s="3">
        <v>18.600000000000001</v>
      </c>
      <c r="J264" s="3"/>
    </row>
    <row r="265" spans="1:10" s="1" customFormat="1" ht="21.75" customHeight="1" x14ac:dyDescent="0.25">
      <c r="A265" s="3">
        <v>260</v>
      </c>
      <c r="B265" s="3" t="str">
        <f>TEXT("005591","000000")</f>
        <v>005591</v>
      </c>
      <c r="C265" s="3" t="s">
        <v>147</v>
      </c>
      <c r="D265" s="3" t="str">
        <f>TEXT("16/02/2008","dd/mm/yyyy")</f>
        <v>16/02/2008</v>
      </c>
      <c r="E265" s="3" t="s">
        <v>16</v>
      </c>
      <c r="F265" s="3" t="s">
        <v>17</v>
      </c>
      <c r="G265" s="3">
        <v>0</v>
      </c>
      <c r="H265" s="3"/>
      <c r="I265" s="3">
        <v>18.600000000000001</v>
      </c>
      <c r="J265" s="3"/>
    </row>
    <row r="266" spans="1:10" s="1" customFormat="1" ht="21.75" customHeight="1" x14ac:dyDescent="0.25">
      <c r="A266" s="3">
        <v>261</v>
      </c>
      <c r="B266" s="3" t="str">
        <f>TEXT("007910","000000")</f>
        <v>007910</v>
      </c>
      <c r="C266" s="3" t="s">
        <v>197</v>
      </c>
      <c r="D266" s="3" t="str">
        <f>TEXT("24/04/2008","dd/mm/yyyy")</f>
        <v>24/04/2008</v>
      </c>
      <c r="E266" s="3" t="s">
        <v>19</v>
      </c>
      <c r="F266" s="3" t="s">
        <v>17</v>
      </c>
      <c r="G266" s="3">
        <v>0</v>
      </c>
      <c r="H266" s="3"/>
      <c r="I266" s="3">
        <v>18.600000000000001</v>
      </c>
      <c r="J266" s="3"/>
    </row>
    <row r="267" spans="1:10" s="1" customFormat="1" ht="21.75" customHeight="1" x14ac:dyDescent="0.25">
      <c r="A267" s="3">
        <v>262</v>
      </c>
      <c r="B267" s="3" t="str">
        <f>TEXT("007279","000000")</f>
        <v>007279</v>
      </c>
      <c r="C267" s="3" t="s">
        <v>187</v>
      </c>
      <c r="D267" s="3" t="str">
        <f>TEXT("12/06/2008","dd/mm/yyyy")</f>
        <v>12/06/2008</v>
      </c>
      <c r="E267" s="3" t="s">
        <v>16</v>
      </c>
      <c r="F267" s="3" t="s">
        <v>17</v>
      </c>
      <c r="G267" s="3">
        <v>0</v>
      </c>
      <c r="H267" s="3"/>
      <c r="I267" s="3">
        <v>18.55</v>
      </c>
      <c r="J267" s="3"/>
    </row>
    <row r="268" spans="1:10" s="1" customFormat="1" ht="21.75" customHeight="1" x14ac:dyDescent="0.25">
      <c r="A268" s="3">
        <v>263</v>
      </c>
      <c r="B268" s="3" t="str">
        <f>TEXT("013074","000000")</f>
        <v>013074</v>
      </c>
      <c r="C268" s="3" t="s">
        <v>319</v>
      </c>
      <c r="D268" s="3" t="str">
        <f>TEXT("17/11/2008","dd/mm/yyyy")</f>
        <v>17/11/2008</v>
      </c>
      <c r="E268" s="3" t="s">
        <v>16</v>
      </c>
      <c r="F268" s="3" t="s">
        <v>17</v>
      </c>
      <c r="G268" s="3">
        <v>0</v>
      </c>
      <c r="H268" s="3"/>
      <c r="I268" s="3">
        <v>18.55</v>
      </c>
      <c r="J268" s="3"/>
    </row>
    <row r="269" spans="1:10" s="1" customFormat="1" ht="21.75" customHeight="1" x14ac:dyDescent="0.25">
      <c r="A269" s="3">
        <v>264</v>
      </c>
      <c r="B269" s="3" t="str">
        <f>TEXT("014200","000000")</f>
        <v>014200</v>
      </c>
      <c r="C269" s="3" t="s">
        <v>347</v>
      </c>
      <c r="D269" s="3" t="str">
        <f>TEXT("05/02/2008","dd/mm/yyyy")</f>
        <v>05/02/2008</v>
      </c>
      <c r="E269" s="3" t="s">
        <v>19</v>
      </c>
      <c r="F269" s="3" t="s">
        <v>17</v>
      </c>
      <c r="G269" s="3">
        <v>0</v>
      </c>
      <c r="H269" s="3"/>
      <c r="I269" s="3">
        <v>18.55</v>
      </c>
      <c r="J269" s="3"/>
    </row>
    <row r="270" spans="1:10" s="1" customFormat="1" ht="21.75" customHeight="1" x14ac:dyDescent="0.25">
      <c r="A270" s="3">
        <v>265</v>
      </c>
      <c r="B270" s="3" t="str">
        <f>TEXT("001146","000000")</f>
        <v>001146</v>
      </c>
      <c r="C270" s="3" t="s">
        <v>44</v>
      </c>
      <c r="D270" s="3" t="str">
        <f>TEXT("29/07/2008","dd/mm/yyyy")</f>
        <v>29/07/2008</v>
      </c>
      <c r="E270" s="3" t="s">
        <v>19</v>
      </c>
      <c r="F270" s="3" t="s">
        <v>17</v>
      </c>
      <c r="G270" s="3">
        <v>0</v>
      </c>
      <c r="H270" s="3"/>
      <c r="I270" s="3">
        <v>18.5</v>
      </c>
      <c r="J270" s="3"/>
    </row>
    <row r="271" spans="1:10" s="1" customFormat="1" ht="21.75" customHeight="1" x14ac:dyDescent="0.25">
      <c r="A271" s="3">
        <v>266</v>
      </c>
      <c r="B271" s="3" t="str">
        <f>TEXT("005087","000000")</f>
        <v>005087</v>
      </c>
      <c r="C271" s="3" t="s">
        <v>132</v>
      </c>
      <c r="D271" s="3" t="str">
        <f>TEXT("02/10/2008","dd/mm/yyyy")</f>
        <v>02/10/2008</v>
      </c>
      <c r="E271" s="3" t="s">
        <v>16</v>
      </c>
      <c r="F271" s="3" t="s">
        <v>17</v>
      </c>
      <c r="G271" s="3">
        <v>0</v>
      </c>
      <c r="H271" s="3"/>
      <c r="I271" s="3">
        <v>18.5</v>
      </c>
      <c r="J271" s="3"/>
    </row>
    <row r="272" spans="1:10" s="1" customFormat="1" ht="21.75" customHeight="1" x14ac:dyDescent="0.25">
      <c r="A272" s="3">
        <v>267</v>
      </c>
      <c r="B272" s="3" t="str">
        <f>TEXT("008717","000000")</f>
        <v>008717</v>
      </c>
      <c r="C272" s="3" t="s">
        <v>217</v>
      </c>
      <c r="D272" s="3" t="str">
        <f>TEXT("05/08/2008","dd/mm/yyyy")</f>
        <v>05/08/2008</v>
      </c>
      <c r="E272" s="3" t="s">
        <v>16</v>
      </c>
      <c r="F272" s="3" t="s">
        <v>17</v>
      </c>
      <c r="G272" s="3">
        <v>0</v>
      </c>
      <c r="H272" s="3"/>
      <c r="I272" s="3">
        <v>18.5</v>
      </c>
      <c r="J272" s="3"/>
    </row>
    <row r="273" spans="1:10" s="1" customFormat="1" ht="21.75" customHeight="1" x14ac:dyDescent="0.25">
      <c r="A273" s="3">
        <v>268</v>
      </c>
      <c r="B273" s="3" t="str">
        <f>TEXT("011749","000000")</f>
        <v>011749</v>
      </c>
      <c r="C273" s="3" t="s">
        <v>290</v>
      </c>
      <c r="D273" s="3" t="str">
        <f>TEXT("07/10/2008","dd/mm/yyyy")</f>
        <v>07/10/2008</v>
      </c>
      <c r="E273" s="3" t="s">
        <v>16</v>
      </c>
      <c r="F273" s="3" t="s">
        <v>17</v>
      </c>
      <c r="G273" s="3">
        <v>0</v>
      </c>
      <c r="H273" s="3"/>
      <c r="I273" s="3">
        <v>18.5</v>
      </c>
      <c r="J273" s="3"/>
    </row>
    <row r="274" spans="1:10" s="1" customFormat="1" ht="21.75" customHeight="1" x14ac:dyDescent="0.25">
      <c r="A274" s="3">
        <v>269</v>
      </c>
      <c r="B274" s="3" t="str">
        <f>TEXT("015791","000000")</f>
        <v>015791</v>
      </c>
      <c r="C274" s="3" t="s">
        <v>378</v>
      </c>
      <c r="D274" s="3" t="str">
        <f>TEXT("04/09/2008","dd/mm/yyyy")</f>
        <v>04/09/2008</v>
      </c>
      <c r="E274" s="3" t="s">
        <v>16</v>
      </c>
      <c r="F274" s="3" t="s">
        <v>17</v>
      </c>
      <c r="G274" s="3">
        <v>0</v>
      </c>
      <c r="H274" s="3"/>
      <c r="I274" s="3">
        <v>18.5</v>
      </c>
      <c r="J274" s="3"/>
    </row>
    <row r="275" spans="1:10" s="1" customFormat="1" ht="21.75" customHeight="1" x14ac:dyDescent="0.25">
      <c r="A275" s="3">
        <v>270</v>
      </c>
      <c r="B275" s="3" t="str">
        <f>TEXT("003907","000000")</f>
        <v>003907</v>
      </c>
      <c r="C275" s="3" t="s">
        <v>108</v>
      </c>
      <c r="D275" s="3" t="str">
        <f>TEXT("04/04/2008","dd/mm/yyyy")</f>
        <v>04/04/2008</v>
      </c>
      <c r="E275" s="3" t="s">
        <v>16</v>
      </c>
      <c r="F275" s="3" t="s">
        <v>17</v>
      </c>
      <c r="G275" s="3">
        <v>0</v>
      </c>
      <c r="H275" s="3"/>
      <c r="I275" s="3">
        <v>18.399999999999999</v>
      </c>
      <c r="J275" s="3"/>
    </row>
    <row r="276" spans="1:10" s="1" customFormat="1" ht="21.75" customHeight="1" x14ac:dyDescent="0.25">
      <c r="A276" s="3">
        <v>271</v>
      </c>
      <c r="B276" s="3" t="str">
        <f>TEXT("006279","000000")</f>
        <v>006279</v>
      </c>
      <c r="C276" s="3" t="s">
        <v>166</v>
      </c>
      <c r="D276" s="3" t="str">
        <f>TEXT("10/08/2008","dd/mm/yyyy")</f>
        <v>10/08/2008</v>
      </c>
      <c r="E276" s="3" t="s">
        <v>19</v>
      </c>
      <c r="F276" s="3" t="s">
        <v>17</v>
      </c>
      <c r="G276" s="3">
        <v>0</v>
      </c>
      <c r="H276" s="3"/>
      <c r="I276" s="3">
        <v>18.399999999999999</v>
      </c>
      <c r="J276" s="3"/>
    </row>
    <row r="277" spans="1:10" s="1" customFormat="1" ht="21.75" customHeight="1" x14ac:dyDescent="0.25">
      <c r="A277" s="3">
        <v>272</v>
      </c>
      <c r="B277" s="3" t="str">
        <f>TEXT("011671","000000")</f>
        <v>011671</v>
      </c>
      <c r="C277" s="3" t="s">
        <v>287</v>
      </c>
      <c r="D277" s="3" t="str">
        <f>TEXT("27/08/2008","dd/mm/yyyy")</f>
        <v>27/08/2008</v>
      </c>
      <c r="E277" s="3" t="s">
        <v>19</v>
      </c>
      <c r="F277" s="3" t="s">
        <v>17</v>
      </c>
      <c r="G277" s="3">
        <v>0</v>
      </c>
      <c r="H277" s="3"/>
      <c r="I277" s="3">
        <v>18.399999999999999</v>
      </c>
      <c r="J277" s="3"/>
    </row>
    <row r="278" spans="1:10" s="1" customFormat="1" ht="21.75" customHeight="1" x14ac:dyDescent="0.25">
      <c r="A278" s="3">
        <v>273</v>
      </c>
      <c r="B278" s="3" t="str">
        <f>TEXT("012104","000000")</f>
        <v>012104</v>
      </c>
      <c r="C278" s="3" t="s">
        <v>297</v>
      </c>
      <c r="D278" s="3" t="str">
        <f>TEXT("16/12/2008","dd/mm/yyyy")</f>
        <v>16/12/2008</v>
      </c>
      <c r="E278" s="3" t="s">
        <v>16</v>
      </c>
      <c r="F278" s="3" t="s">
        <v>17</v>
      </c>
      <c r="G278" s="3">
        <v>0</v>
      </c>
      <c r="H278" s="3"/>
      <c r="I278" s="3">
        <v>18.399999999999999</v>
      </c>
      <c r="J278" s="3"/>
    </row>
    <row r="279" spans="1:10" s="1" customFormat="1" ht="21.75" customHeight="1" x14ac:dyDescent="0.25">
      <c r="A279" s="3">
        <v>274</v>
      </c>
      <c r="B279" s="3" t="str">
        <f>TEXT("004013","000000")</f>
        <v>004013</v>
      </c>
      <c r="C279" s="3" t="s">
        <v>113</v>
      </c>
      <c r="D279" s="3" t="str">
        <f>TEXT("01/01/2008","dd/mm/yyyy")</f>
        <v>01/01/2008</v>
      </c>
      <c r="E279" s="3" t="s">
        <v>16</v>
      </c>
      <c r="F279" s="3" t="s">
        <v>17</v>
      </c>
      <c r="G279" s="3">
        <v>0</v>
      </c>
      <c r="H279" s="3"/>
      <c r="I279" s="3">
        <v>18.350000000000001</v>
      </c>
      <c r="J279" s="3"/>
    </row>
    <row r="280" spans="1:10" s="1" customFormat="1" ht="21.75" customHeight="1" x14ac:dyDescent="0.25">
      <c r="A280" s="3">
        <v>275</v>
      </c>
      <c r="B280" s="3" t="str">
        <f>TEXT("004589","000000")</f>
        <v>004589</v>
      </c>
      <c r="C280" s="3" t="s">
        <v>124</v>
      </c>
      <c r="D280" s="3" t="str">
        <f>TEXT("13/02/2008","dd/mm/yyyy")</f>
        <v>13/02/2008</v>
      </c>
      <c r="E280" s="3" t="s">
        <v>16</v>
      </c>
      <c r="F280" s="3" t="s">
        <v>17</v>
      </c>
      <c r="G280" s="3">
        <v>0</v>
      </c>
      <c r="H280" s="3"/>
      <c r="I280" s="3">
        <v>18.350000000000001</v>
      </c>
      <c r="J280" s="3"/>
    </row>
    <row r="281" spans="1:10" s="1" customFormat="1" ht="21.75" customHeight="1" x14ac:dyDescent="0.25">
      <c r="A281" s="3">
        <v>276</v>
      </c>
      <c r="B281" s="3" t="str">
        <f>TEXT("006885","000000")</f>
        <v>006885</v>
      </c>
      <c r="C281" s="3" t="s">
        <v>178</v>
      </c>
      <c r="D281" s="3" t="str">
        <f>TEXT("15/06/2008","dd/mm/yyyy")</f>
        <v>15/06/2008</v>
      </c>
      <c r="E281" s="3" t="s">
        <v>16</v>
      </c>
      <c r="F281" s="3" t="s">
        <v>17</v>
      </c>
      <c r="G281" s="3">
        <v>0</v>
      </c>
      <c r="H281" s="3"/>
      <c r="I281" s="3">
        <v>18.350000000000001</v>
      </c>
      <c r="J281" s="3"/>
    </row>
    <row r="282" spans="1:10" s="1" customFormat="1" ht="21.75" customHeight="1" x14ac:dyDescent="0.25">
      <c r="A282" s="3">
        <v>277</v>
      </c>
      <c r="B282" s="3" t="str">
        <f>TEXT("012427","000000")</f>
        <v>012427</v>
      </c>
      <c r="C282" s="3" t="s">
        <v>306</v>
      </c>
      <c r="D282" s="3" t="str">
        <f>TEXT("16/09/2008","dd/mm/yyyy")</f>
        <v>16/09/2008</v>
      </c>
      <c r="E282" s="3" t="s">
        <v>16</v>
      </c>
      <c r="F282" s="3" t="s">
        <v>17</v>
      </c>
      <c r="G282" s="3">
        <v>0</v>
      </c>
      <c r="H282" s="3"/>
      <c r="I282" s="3">
        <v>18.350000000000001</v>
      </c>
      <c r="J282" s="3"/>
    </row>
    <row r="283" spans="1:10" s="1" customFormat="1" ht="21.75" customHeight="1" x14ac:dyDescent="0.25">
      <c r="A283" s="3">
        <v>278</v>
      </c>
      <c r="B283" s="3" t="str">
        <f>TEXT("012927","000000")</f>
        <v>012927</v>
      </c>
      <c r="C283" s="3" t="s">
        <v>315</v>
      </c>
      <c r="D283" s="3" t="str">
        <f>TEXT("19/08/2008","dd/mm/yyyy")</f>
        <v>19/08/2008</v>
      </c>
      <c r="E283" s="3" t="s">
        <v>16</v>
      </c>
      <c r="F283" s="3" t="s">
        <v>17</v>
      </c>
      <c r="G283" s="3">
        <v>0</v>
      </c>
      <c r="H283" s="3"/>
      <c r="I283" s="3">
        <v>18.350000000000001</v>
      </c>
      <c r="J283" s="3"/>
    </row>
    <row r="284" spans="1:10" s="1" customFormat="1" ht="21.75" customHeight="1" x14ac:dyDescent="0.25">
      <c r="A284" s="3">
        <v>279</v>
      </c>
      <c r="B284" s="3" t="str">
        <f>TEXT("000553","000000")</f>
        <v>000553</v>
      </c>
      <c r="C284" s="3" t="s">
        <v>33</v>
      </c>
      <c r="D284" s="3" t="str">
        <f>TEXT("09/02/2008","dd/mm/yyyy")</f>
        <v>09/02/2008</v>
      </c>
      <c r="E284" s="3" t="s">
        <v>19</v>
      </c>
      <c r="F284" s="3" t="s">
        <v>17</v>
      </c>
      <c r="G284" s="3">
        <v>0</v>
      </c>
      <c r="H284" s="3"/>
      <c r="I284" s="3">
        <v>18.3</v>
      </c>
      <c r="J284" s="3"/>
    </row>
    <row r="285" spans="1:10" s="1" customFormat="1" ht="21.75" customHeight="1" x14ac:dyDescent="0.25">
      <c r="A285" s="3">
        <v>280</v>
      </c>
      <c r="B285" s="3" t="str">
        <f>TEXT("014637","000000")</f>
        <v>014637</v>
      </c>
      <c r="C285" s="3" t="s">
        <v>354</v>
      </c>
      <c r="D285" s="3" t="str">
        <f>TEXT("27/11/2008","dd/mm/yyyy")</f>
        <v>27/11/2008</v>
      </c>
      <c r="E285" s="3" t="s">
        <v>16</v>
      </c>
      <c r="F285" s="3" t="s">
        <v>17</v>
      </c>
      <c r="G285" s="3">
        <v>0</v>
      </c>
      <c r="H285" s="3"/>
      <c r="I285" s="3">
        <v>18.3</v>
      </c>
      <c r="J285" s="3"/>
    </row>
    <row r="286" spans="1:10" s="1" customFormat="1" ht="21.75" customHeight="1" x14ac:dyDescent="0.25">
      <c r="A286" s="3">
        <v>281</v>
      </c>
      <c r="B286" s="3" t="str">
        <f>TEXT("003106","000000")</f>
        <v>003106</v>
      </c>
      <c r="C286" s="3" t="s">
        <v>90</v>
      </c>
      <c r="D286" s="3" t="str">
        <f>TEXT("01/07/2008","dd/mm/yyyy")</f>
        <v>01/07/2008</v>
      </c>
      <c r="E286" s="3" t="s">
        <v>19</v>
      </c>
      <c r="F286" s="3" t="s">
        <v>17</v>
      </c>
      <c r="G286" s="3">
        <v>0</v>
      </c>
      <c r="H286" s="3"/>
      <c r="I286" s="3">
        <v>18.25</v>
      </c>
      <c r="J286" s="3"/>
    </row>
    <row r="287" spans="1:10" s="1" customFormat="1" ht="21.75" customHeight="1" x14ac:dyDescent="0.25">
      <c r="A287" s="3">
        <v>282</v>
      </c>
      <c r="B287" s="3" t="str">
        <f>TEXT("006082","000000")</f>
        <v>006082</v>
      </c>
      <c r="C287" s="3" t="s">
        <v>162</v>
      </c>
      <c r="D287" s="3" t="str">
        <f>TEXT("04/04/2008","dd/mm/yyyy")</f>
        <v>04/04/2008</v>
      </c>
      <c r="E287" s="3" t="s">
        <v>16</v>
      </c>
      <c r="F287" s="3" t="s">
        <v>17</v>
      </c>
      <c r="G287" s="3">
        <v>0</v>
      </c>
      <c r="H287" s="3"/>
      <c r="I287" s="3">
        <v>18.25</v>
      </c>
      <c r="J287" s="3"/>
    </row>
    <row r="288" spans="1:10" s="1" customFormat="1" ht="21.75" customHeight="1" x14ac:dyDescent="0.25">
      <c r="A288" s="3">
        <v>283</v>
      </c>
      <c r="B288" s="3" t="str">
        <f>TEXT("007758","000000")</f>
        <v>007758</v>
      </c>
      <c r="C288" s="3" t="s">
        <v>193</v>
      </c>
      <c r="D288" s="3" t="str">
        <f>TEXT("19/03/2008","dd/mm/yyyy")</f>
        <v>19/03/2008</v>
      </c>
      <c r="E288" s="3" t="s">
        <v>16</v>
      </c>
      <c r="F288" s="3" t="s">
        <v>17</v>
      </c>
      <c r="G288" s="3">
        <v>0</v>
      </c>
      <c r="H288" s="3"/>
      <c r="I288" s="3">
        <v>18.25</v>
      </c>
      <c r="J288" s="3"/>
    </row>
    <row r="289" spans="1:10" s="1" customFormat="1" ht="21.75" customHeight="1" x14ac:dyDescent="0.25">
      <c r="A289" s="3">
        <v>284</v>
      </c>
      <c r="B289" s="3" t="str">
        <f>TEXT("010042","000000")</f>
        <v>010042</v>
      </c>
      <c r="C289" s="3" t="s">
        <v>252</v>
      </c>
      <c r="D289" s="3" t="str">
        <f>TEXT("01/01/2008","dd/mm/yyyy")</f>
        <v>01/01/2008</v>
      </c>
      <c r="E289" s="3" t="s">
        <v>19</v>
      </c>
      <c r="F289" s="3" t="s">
        <v>17</v>
      </c>
      <c r="G289" s="3">
        <v>0</v>
      </c>
      <c r="H289" s="3"/>
      <c r="I289" s="3">
        <v>18.25</v>
      </c>
      <c r="J289" s="3"/>
    </row>
    <row r="290" spans="1:10" s="1" customFormat="1" ht="21.75" customHeight="1" x14ac:dyDescent="0.25">
      <c r="A290" s="3">
        <v>285</v>
      </c>
      <c r="B290" s="3" t="str">
        <f>TEXT("015899","000000")</f>
        <v>015899</v>
      </c>
      <c r="C290" s="3" t="s">
        <v>383</v>
      </c>
      <c r="D290" s="3" t="str">
        <f>TEXT("18/12/2008","dd/mm/yyyy")</f>
        <v>18/12/2008</v>
      </c>
      <c r="E290" s="3" t="s">
        <v>16</v>
      </c>
      <c r="F290" s="3" t="s">
        <v>17</v>
      </c>
      <c r="G290" s="3">
        <v>0</v>
      </c>
      <c r="H290" s="3"/>
      <c r="I290" s="3">
        <v>18.25</v>
      </c>
      <c r="J290" s="3"/>
    </row>
    <row r="291" spans="1:10" s="1" customFormat="1" ht="21.75" customHeight="1" x14ac:dyDescent="0.25">
      <c r="A291" s="3">
        <v>286</v>
      </c>
      <c r="B291" s="3" t="str">
        <f>TEXT("005931","000000")</f>
        <v>005931</v>
      </c>
      <c r="C291" s="3" t="s">
        <v>157</v>
      </c>
      <c r="D291" s="3" t="str">
        <f>TEXT("26/05/2008","dd/mm/yyyy")</f>
        <v>26/05/2008</v>
      </c>
      <c r="E291" s="3" t="s">
        <v>16</v>
      </c>
      <c r="F291" s="3" t="s">
        <v>17</v>
      </c>
      <c r="G291" s="3">
        <v>0</v>
      </c>
      <c r="H291" s="3"/>
      <c r="I291" s="3">
        <v>18.2</v>
      </c>
      <c r="J291" s="3"/>
    </row>
    <row r="292" spans="1:10" s="1" customFormat="1" ht="21.75" customHeight="1" x14ac:dyDescent="0.25">
      <c r="A292" s="3">
        <v>287</v>
      </c>
      <c r="B292" s="3" t="str">
        <f>TEXT("008394","000000")</f>
        <v>008394</v>
      </c>
      <c r="C292" s="3" t="s">
        <v>207</v>
      </c>
      <c r="D292" s="3" t="str">
        <f>TEXT("07/09/2008","dd/mm/yyyy")</f>
        <v>07/09/2008</v>
      </c>
      <c r="E292" s="3" t="s">
        <v>19</v>
      </c>
      <c r="F292" s="3" t="s">
        <v>17</v>
      </c>
      <c r="G292" s="3">
        <v>0</v>
      </c>
      <c r="H292" s="3"/>
      <c r="I292" s="3">
        <v>18.2</v>
      </c>
      <c r="J292" s="3"/>
    </row>
    <row r="293" spans="1:10" s="1" customFormat="1" ht="21.75" customHeight="1" x14ac:dyDescent="0.25">
      <c r="A293" s="3">
        <v>288</v>
      </c>
      <c r="B293" s="3" t="str">
        <f>TEXT("011243","000000")</f>
        <v>011243</v>
      </c>
      <c r="C293" s="3" t="s">
        <v>276</v>
      </c>
      <c r="D293" s="3" t="str">
        <f>TEXT("13/01/2008","dd/mm/yyyy")</f>
        <v>13/01/2008</v>
      </c>
      <c r="E293" s="3" t="s">
        <v>16</v>
      </c>
      <c r="F293" s="3" t="s">
        <v>17</v>
      </c>
      <c r="G293" s="3">
        <v>0</v>
      </c>
      <c r="H293" s="3"/>
      <c r="I293" s="3">
        <v>18.2</v>
      </c>
      <c r="J293" s="3"/>
    </row>
    <row r="294" spans="1:10" s="1" customFormat="1" ht="21.75" customHeight="1" x14ac:dyDescent="0.25">
      <c r="A294" s="3">
        <v>289</v>
      </c>
      <c r="B294" s="3" t="str">
        <f>TEXT("015254","000000")</f>
        <v>015254</v>
      </c>
      <c r="C294" s="3" t="s">
        <v>367</v>
      </c>
      <c r="D294" s="3" t="str">
        <f>TEXT("26/03/2008","dd/mm/yyyy")</f>
        <v>26/03/2008</v>
      </c>
      <c r="E294" s="3" t="s">
        <v>16</v>
      </c>
      <c r="F294" s="3" t="s">
        <v>17</v>
      </c>
      <c r="G294" s="3">
        <v>0</v>
      </c>
      <c r="H294" s="3"/>
      <c r="I294" s="3">
        <v>18.2</v>
      </c>
      <c r="J294" s="3"/>
    </row>
    <row r="295" spans="1:10" s="1" customFormat="1" ht="21.75" customHeight="1" x14ac:dyDescent="0.25">
      <c r="A295" s="3">
        <v>290</v>
      </c>
      <c r="B295" s="3" t="str">
        <f>TEXT("001344","000000")</f>
        <v>001344</v>
      </c>
      <c r="C295" s="3" t="s">
        <v>52</v>
      </c>
      <c r="D295" s="3" t="str">
        <f>TEXT("24/05/2008","dd/mm/yyyy")</f>
        <v>24/05/2008</v>
      </c>
      <c r="E295" s="3" t="s">
        <v>19</v>
      </c>
      <c r="F295" s="3" t="s">
        <v>17</v>
      </c>
      <c r="G295" s="3">
        <v>0</v>
      </c>
      <c r="H295" s="3"/>
      <c r="I295" s="3">
        <v>18.149999999999999</v>
      </c>
      <c r="J295" s="3"/>
    </row>
    <row r="296" spans="1:10" s="1" customFormat="1" ht="21.75" customHeight="1" x14ac:dyDescent="0.25">
      <c r="A296" s="3">
        <v>291</v>
      </c>
      <c r="B296" s="3" t="str">
        <f>TEXT("002960","000000")</f>
        <v>002960</v>
      </c>
      <c r="C296" s="3" t="s">
        <v>87</v>
      </c>
      <c r="D296" s="3" t="str">
        <f>TEXT("22/10/2008","dd/mm/yyyy")</f>
        <v>22/10/2008</v>
      </c>
      <c r="E296" s="3" t="s">
        <v>19</v>
      </c>
      <c r="F296" s="3" t="s">
        <v>17</v>
      </c>
      <c r="G296" s="3">
        <v>0</v>
      </c>
      <c r="H296" s="3"/>
      <c r="I296" s="3">
        <v>18.149999999999999</v>
      </c>
      <c r="J296" s="3"/>
    </row>
    <row r="297" spans="1:10" s="1" customFormat="1" ht="21.75" customHeight="1" x14ac:dyDescent="0.25">
      <c r="A297" s="3">
        <v>292</v>
      </c>
      <c r="B297" s="3" t="str">
        <f>TEXT("004722","000000")</f>
        <v>004722</v>
      </c>
      <c r="C297" s="3" t="s">
        <v>125</v>
      </c>
      <c r="D297" s="3" t="str">
        <f>TEXT("15/01/2007","dd/mm/yyyy")</f>
        <v>15/01/2007</v>
      </c>
      <c r="E297" s="3" t="s">
        <v>19</v>
      </c>
      <c r="F297" s="3" t="s">
        <v>17</v>
      </c>
      <c r="G297" s="3">
        <v>0</v>
      </c>
      <c r="H297" s="3"/>
      <c r="I297" s="3">
        <v>18.149999999999999</v>
      </c>
      <c r="J297" s="3"/>
    </row>
    <row r="298" spans="1:10" s="1" customFormat="1" ht="21.75" customHeight="1" x14ac:dyDescent="0.25">
      <c r="A298" s="3">
        <v>293</v>
      </c>
      <c r="B298" s="3" t="str">
        <f>TEXT("005111","000000")</f>
        <v>005111</v>
      </c>
      <c r="C298" s="3" t="s">
        <v>134</v>
      </c>
      <c r="D298" s="3" t="str">
        <f>TEXT("12/08/2008","dd/mm/yyyy")</f>
        <v>12/08/2008</v>
      </c>
      <c r="E298" s="3" t="s">
        <v>16</v>
      </c>
      <c r="F298" s="3" t="s">
        <v>17</v>
      </c>
      <c r="G298" s="3">
        <v>0</v>
      </c>
      <c r="H298" s="3"/>
      <c r="I298" s="3">
        <v>18.149999999999999</v>
      </c>
      <c r="J298" s="3"/>
    </row>
    <row r="299" spans="1:10" s="1" customFormat="1" ht="21.75" customHeight="1" x14ac:dyDescent="0.25">
      <c r="A299" s="3">
        <v>294</v>
      </c>
      <c r="B299" s="3" t="str">
        <f>TEXT("016177","000000")</f>
        <v>016177</v>
      </c>
      <c r="C299" s="3" t="s">
        <v>388</v>
      </c>
      <c r="D299" s="3" t="str">
        <f>TEXT("13/09/2008","dd/mm/yyyy")</f>
        <v>13/09/2008</v>
      </c>
      <c r="E299" s="3" t="s">
        <v>16</v>
      </c>
      <c r="F299" s="3" t="s">
        <v>17</v>
      </c>
      <c r="G299" s="3">
        <v>0</v>
      </c>
      <c r="H299" s="3"/>
      <c r="I299" s="3">
        <v>18.149999999999999</v>
      </c>
      <c r="J299" s="3"/>
    </row>
    <row r="300" spans="1:10" s="1" customFormat="1" ht="21.75" customHeight="1" x14ac:dyDescent="0.25">
      <c r="A300" s="3">
        <v>295</v>
      </c>
      <c r="B300" s="3" t="str">
        <f>TEXT("004736","000000")</f>
        <v>004736</v>
      </c>
      <c r="C300" s="3" t="s">
        <v>126</v>
      </c>
      <c r="D300" s="3" t="str">
        <f>TEXT("13/09/2008","dd/mm/yyyy")</f>
        <v>13/09/2008</v>
      </c>
      <c r="E300" s="3" t="s">
        <v>19</v>
      </c>
      <c r="F300" s="3" t="s">
        <v>17</v>
      </c>
      <c r="G300" s="3">
        <v>0</v>
      </c>
      <c r="H300" s="3"/>
      <c r="I300" s="3">
        <v>18.100000000000001</v>
      </c>
      <c r="J300" s="3"/>
    </row>
    <row r="301" spans="1:10" s="1" customFormat="1" ht="21.75" customHeight="1" x14ac:dyDescent="0.25">
      <c r="A301" s="3">
        <v>296</v>
      </c>
      <c r="B301" s="3" t="str">
        <f>TEXT("013428","000000")</f>
        <v>013428</v>
      </c>
      <c r="C301" s="3" t="s">
        <v>325</v>
      </c>
      <c r="D301" s="3" t="str">
        <f>TEXT("15/08/2008","dd/mm/yyyy")</f>
        <v>15/08/2008</v>
      </c>
      <c r="E301" s="3" t="s">
        <v>19</v>
      </c>
      <c r="F301" s="3" t="s">
        <v>17</v>
      </c>
      <c r="G301" s="3">
        <v>0</v>
      </c>
      <c r="H301" s="3"/>
      <c r="I301" s="3">
        <v>18.100000000000001</v>
      </c>
      <c r="J301" s="3"/>
    </row>
    <row r="302" spans="1:10" s="1" customFormat="1" ht="21.75" customHeight="1" x14ac:dyDescent="0.25">
      <c r="A302" s="3">
        <v>297</v>
      </c>
      <c r="B302" s="3" t="str">
        <f>TEXT("011764","000000")</f>
        <v>011764</v>
      </c>
      <c r="C302" s="3" t="s">
        <v>291</v>
      </c>
      <c r="D302" s="3" t="str">
        <f>TEXT("08/01/2008","dd/mm/yyyy")</f>
        <v>08/01/2008</v>
      </c>
      <c r="E302" s="3" t="s">
        <v>16</v>
      </c>
      <c r="F302" s="3" t="s">
        <v>17</v>
      </c>
      <c r="G302" s="3">
        <v>0</v>
      </c>
      <c r="H302" s="3"/>
      <c r="I302" s="3">
        <v>18.05</v>
      </c>
      <c r="J302" s="3"/>
    </row>
    <row r="303" spans="1:10" s="1" customFormat="1" ht="21.75" customHeight="1" x14ac:dyDescent="0.25">
      <c r="A303" s="3">
        <v>298</v>
      </c>
      <c r="B303" s="3" t="str">
        <f>TEXT("016046","000000")</f>
        <v>016046</v>
      </c>
      <c r="C303" s="3" t="s">
        <v>386</v>
      </c>
      <c r="D303" s="3" t="str">
        <f>TEXT("17/01/2008","dd/mm/yyyy")</f>
        <v>17/01/2008</v>
      </c>
      <c r="E303" s="3" t="s">
        <v>19</v>
      </c>
      <c r="F303" s="3" t="s">
        <v>17</v>
      </c>
      <c r="G303" s="3">
        <v>0</v>
      </c>
      <c r="H303" s="3"/>
      <c r="I303" s="3">
        <v>18.05</v>
      </c>
      <c r="J303" s="3"/>
    </row>
    <row r="304" spans="1:10" s="1" customFormat="1" ht="21.75" customHeight="1" x14ac:dyDescent="0.25">
      <c r="A304" s="3">
        <v>299</v>
      </c>
      <c r="B304" s="3" t="str">
        <f>TEXT("002386","000000")</f>
        <v>002386</v>
      </c>
      <c r="C304" s="3" t="s">
        <v>78</v>
      </c>
      <c r="D304" s="3" t="str">
        <f>TEXT("07/12/2008","dd/mm/yyyy")</f>
        <v>07/12/2008</v>
      </c>
      <c r="E304" s="3" t="s">
        <v>19</v>
      </c>
      <c r="F304" s="3" t="s">
        <v>17</v>
      </c>
      <c r="G304" s="3">
        <v>0</v>
      </c>
      <c r="H304" s="3"/>
      <c r="I304" s="3">
        <v>18</v>
      </c>
      <c r="J304" s="3"/>
    </row>
    <row r="305" spans="1:10" s="1" customFormat="1" ht="21.75" customHeight="1" x14ac:dyDescent="0.25">
      <c r="A305" s="3">
        <v>300</v>
      </c>
      <c r="B305" s="3" t="str">
        <f>TEXT("008255","000000")</f>
        <v>008255</v>
      </c>
      <c r="C305" s="3" t="s">
        <v>200</v>
      </c>
      <c r="D305" s="3" t="str">
        <f>TEXT("22/02/2008","dd/mm/yyyy")</f>
        <v>22/02/2008</v>
      </c>
      <c r="E305" s="3" t="s">
        <v>16</v>
      </c>
      <c r="F305" s="3" t="s">
        <v>17</v>
      </c>
      <c r="G305" s="3">
        <v>0</v>
      </c>
      <c r="H305" s="3"/>
      <c r="I305" s="3">
        <v>18</v>
      </c>
      <c r="J305" s="3"/>
    </row>
    <row r="306" spans="1:10" s="1" customFormat="1" ht="21.75" customHeight="1" x14ac:dyDescent="0.25">
      <c r="A306" s="3">
        <v>301</v>
      </c>
      <c r="B306" s="3" t="str">
        <f>TEXT("008390","000000")</f>
        <v>008390</v>
      </c>
      <c r="C306" s="3" t="s">
        <v>206</v>
      </c>
      <c r="D306" s="3" t="str">
        <f>TEXT("23/11/2008","dd/mm/yyyy")</f>
        <v>23/11/2008</v>
      </c>
      <c r="E306" s="3" t="s">
        <v>19</v>
      </c>
      <c r="F306" s="3" t="s">
        <v>17</v>
      </c>
      <c r="G306" s="3">
        <v>0</v>
      </c>
      <c r="H306" s="3"/>
      <c r="I306" s="3">
        <v>18</v>
      </c>
      <c r="J306" s="3"/>
    </row>
    <row r="307" spans="1:10" s="1" customFormat="1" ht="21.75" customHeight="1" x14ac:dyDescent="0.25">
      <c r="A307" s="3">
        <v>302</v>
      </c>
      <c r="B307" s="3" t="str">
        <f>TEXT("011952","000000")</f>
        <v>011952</v>
      </c>
      <c r="C307" s="3" t="s">
        <v>295</v>
      </c>
      <c r="D307" s="3" t="str">
        <f>TEXT("18/05/2008","dd/mm/yyyy")</f>
        <v>18/05/2008</v>
      </c>
      <c r="E307" s="3" t="s">
        <v>16</v>
      </c>
      <c r="F307" s="3" t="s">
        <v>17</v>
      </c>
      <c r="G307" s="3">
        <v>0</v>
      </c>
      <c r="H307" s="3"/>
      <c r="I307" s="3">
        <v>18</v>
      </c>
      <c r="J307" s="3"/>
    </row>
    <row r="308" spans="1:10" s="1" customFormat="1" ht="21.75" customHeight="1" x14ac:dyDescent="0.25">
      <c r="A308" s="3">
        <v>303</v>
      </c>
      <c r="B308" s="3" t="str">
        <f>TEXT("001077","000000")</f>
        <v>001077</v>
      </c>
      <c r="C308" s="3" t="s">
        <v>41</v>
      </c>
      <c r="D308" s="3" t="str">
        <f>TEXT("16/11/2008","dd/mm/yyyy")</f>
        <v>16/11/2008</v>
      </c>
      <c r="E308" s="3" t="s">
        <v>19</v>
      </c>
      <c r="F308" s="3" t="s">
        <v>17</v>
      </c>
      <c r="G308" s="3">
        <v>0</v>
      </c>
      <c r="H308" s="3"/>
      <c r="I308" s="3">
        <v>17.95</v>
      </c>
      <c r="J308" s="3"/>
    </row>
    <row r="309" spans="1:10" s="1" customFormat="1" ht="21.75" customHeight="1" x14ac:dyDescent="0.25">
      <c r="A309" s="3">
        <v>304</v>
      </c>
      <c r="B309" s="3" t="str">
        <f>TEXT("008909","000000")</f>
        <v>008909</v>
      </c>
      <c r="C309" s="3" t="s">
        <v>224</v>
      </c>
      <c r="D309" s="3" t="str">
        <f>TEXT("16/03/2008","dd/mm/yyyy")</f>
        <v>16/03/2008</v>
      </c>
      <c r="E309" s="3" t="s">
        <v>19</v>
      </c>
      <c r="F309" s="3" t="s">
        <v>17</v>
      </c>
      <c r="G309" s="3">
        <v>0</v>
      </c>
      <c r="H309" s="3"/>
      <c r="I309" s="3">
        <v>17.95</v>
      </c>
      <c r="J309" s="3"/>
    </row>
    <row r="310" spans="1:10" s="1" customFormat="1" ht="21.75" customHeight="1" x14ac:dyDescent="0.25">
      <c r="A310" s="3">
        <v>305</v>
      </c>
      <c r="B310" s="3" t="str">
        <f>TEXT("011480","000000")</f>
        <v>011480</v>
      </c>
      <c r="C310" s="3" t="s">
        <v>282</v>
      </c>
      <c r="D310" s="3" t="str">
        <f>TEXT("30/01/2008","dd/mm/yyyy")</f>
        <v>30/01/2008</v>
      </c>
      <c r="E310" s="3" t="s">
        <v>19</v>
      </c>
      <c r="F310" s="3" t="s">
        <v>17</v>
      </c>
      <c r="G310" s="3">
        <v>0</v>
      </c>
      <c r="H310" s="3"/>
      <c r="I310" s="3">
        <v>17.95</v>
      </c>
      <c r="J310" s="3"/>
    </row>
    <row r="311" spans="1:10" s="1" customFormat="1" ht="21.75" customHeight="1" x14ac:dyDescent="0.25">
      <c r="A311" s="3">
        <v>306</v>
      </c>
      <c r="B311" s="3" t="str">
        <f>TEXT("013792","000000")</f>
        <v>013792</v>
      </c>
      <c r="C311" s="3" t="s">
        <v>340</v>
      </c>
      <c r="D311" s="3" t="str">
        <f>TEXT("16/09/2008","dd/mm/yyyy")</f>
        <v>16/09/2008</v>
      </c>
      <c r="E311" s="3" t="s">
        <v>16</v>
      </c>
      <c r="F311" s="3" t="s">
        <v>17</v>
      </c>
      <c r="G311" s="3">
        <v>0</v>
      </c>
      <c r="H311" s="3"/>
      <c r="I311" s="3">
        <v>17.95</v>
      </c>
      <c r="J311" s="3"/>
    </row>
    <row r="312" spans="1:10" s="1" customFormat="1" ht="21.75" customHeight="1" x14ac:dyDescent="0.25">
      <c r="A312" s="3">
        <v>307</v>
      </c>
      <c r="B312" s="3" t="str">
        <f>TEXT("014402","000000")</f>
        <v>014402</v>
      </c>
      <c r="C312" s="3" t="s">
        <v>349</v>
      </c>
      <c r="D312" s="3" t="str">
        <f>TEXT("28/01/2008","dd/mm/yyyy")</f>
        <v>28/01/2008</v>
      </c>
      <c r="E312" s="3" t="s">
        <v>19</v>
      </c>
      <c r="F312" s="3" t="s">
        <v>350</v>
      </c>
      <c r="G312" s="3">
        <v>2</v>
      </c>
      <c r="H312" s="3"/>
      <c r="I312" s="3">
        <v>17.95</v>
      </c>
      <c r="J312" s="3"/>
    </row>
    <row r="313" spans="1:10" s="1" customFormat="1" ht="21.75" customHeight="1" x14ac:dyDescent="0.25">
      <c r="A313" s="3">
        <v>308</v>
      </c>
      <c r="B313" s="3" t="str">
        <f>TEXT("000414","000000")</f>
        <v>000414</v>
      </c>
      <c r="C313" s="3" t="s">
        <v>24</v>
      </c>
      <c r="D313" s="3" t="str">
        <f>TEXT("08/11/2008","dd/mm/yyyy")</f>
        <v>08/11/2008</v>
      </c>
      <c r="E313" s="3" t="s">
        <v>16</v>
      </c>
      <c r="F313" s="3" t="s">
        <v>17</v>
      </c>
      <c r="G313" s="3">
        <v>0</v>
      </c>
      <c r="H313" s="3"/>
      <c r="I313" s="3">
        <v>17.899999999999999</v>
      </c>
      <c r="J313" s="3"/>
    </row>
    <row r="314" spans="1:10" s="1" customFormat="1" ht="21.75" customHeight="1" x14ac:dyDescent="0.25">
      <c r="A314" s="3">
        <v>309</v>
      </c>
      <c r="B314" s="3" t="str">
        <f>TEXT("005590","000000")</f>
        <v>005590</v>
      </c>
      <c r="C314" s="3" t="s">
        <v>146</v>
      </c>
      <c r="D314" s="3" t="str">
        <f>TEXT("07/01/2008","dd/mm/yyyy")</f>
        <v>07/01/2008</v>
      </c>
      <c r="E314" s="3" t="s">
        <v>16</v>
      </c>
      <c r="F314" s="3" t="s">
        <v>17</v>
      </c>
      <c r="G314" s="3">
        <v>0</v>
      </c>
      <c r="H314" s="3"/>
      <c r="I314" s="3">
        <v>17.899999999999999</v>
      </c>
      <c r="J314" s="3"/>
    </row>
    <row r="315" spans="1:10" s="1" customFormat="1" ht="21.75" customHeight="1" x14ac:dyDescent="0.25">
      <c r="A315" s="3">
        <v>310</v>
      </c>
      <c r="B315" s="3" t="str">
        <f>TEXT("012126","000000")</f>
        <v>012126</v>
      </c>
      <c r="C315" s="3" t="s">
        <v>300</v>
      </c>
      <c r="D315" s="3" t="str">
        <f>TEXT("04/01/2008","dd/mm/yyyy")</f>
        <v>04/01/2008</v>
      </c>
      <c r="E315" s="3" t="s">
        <v>19</v>
      </c>
      <c r="F315" s="3" t="s">
        <v>17</v>
      </c>
      <c r="G315" s="3">
        <v>0</v>
      </c>
      <c r="H315" s="3"/>
      <c r="I315" s="3">
        <v>17.899999999999999</v>
      </c>
      <c r="J315" s="3"/>
    </row>
    <row r="316" spans="1:10" s="1" customFormat="1" ht="21.75" customHeight="1" x14ac:dyDescent="0.25">
      <c r="A316" s="3">
        <v>311</v>
      </c>
      <c r="B316" s="3" t="str">
        <f>TEXT("015341","000000")</f>
        <v>015341</v>
      </c>
      <c r="C316" s="3" t="s">
        <v>370</v>
      </c>
      <c r="D316" s="3" t="str">
        <f>TEXT("13/07/2008","dd/mm/yyyy")</f>
        <v>13/07/2008</v>
      </c>
      <c r="E316" s="3" t="s">
        <v>16</v>
      </c>
      <c r="F316" s="3" t="s">
        <v>17</v>
      </c>
      <c r="G316" s="3">
        <v>0</v>
      </c>
      <c r="H316" s="3"/>
      <c r="I316" s="3">
        <v>17.899999999999999</v>
      </c>
      <c r="J316" s="3"/>
    </row>
    <row r="317" spans="1:10" s="1" customFormat="1" ht="21.75" customHeight="1" x14ac:dyDescent="0.25">
      <c r="A317" s="3">
        <v>312</v>
      </c>
      <c r="B317" s="3" t="str">
        <f>TEXT("010845","000000")</f>
        <v>010845</v>
      </c>
      <c r="C317" s="3" t="s">
        <v>268</v>
      </c>
      <c r="D317" s="3" t="str">
        <f>TEXT("08/07/2008","dd/mm/yyyy")</f>
        <v>08/07/2008</v>
      </c>
      <c r="E317" s="3" t="s">
        <v>16</v>
      </c>
      <c r="F317" s="3" t="s">
        <v>17</v>
      </c>
      <c r="G317" s="3">
        <v>0</v>
      </c>
      <c r="H317" s="3"/>
      <c r="I317" s="3">
        <v>17.850000000000001</v>
      </c>
      <c r="J317" s="3"/>
    </row>
    <row r="318" spans="1:10" s="1" customFormat="1" ht="21.75" customHeight="1" x14ac:dyDescent="0.25">
      <c r="A318" s="3">
        <v>313</v>
      </c>
      <c r="B318" s="3" t="str">
        <f>TEXT("013457","000000")</f>
        <v>013457</v>
      </c>
      <c r="C318" s="3" t="s">
        <v>328</v>
      </c>
      <c r="D318" s="3" t="str">
        <f>TEXT("14/12/2008","dd/mm/yyyy")</f>
        <v>14/12/2008</v>
      </c>
      <c r="E318" s="3" t="s">
        <v>19</v>
      </c>
      <c r="F318" s="3" t="s">
        <v>17</v>
      </c>
      <c r="G318" s="3">
        <v>0</v>
      </c>
      <c r="H318" s="3"/>
      <c r="I318" s="3">
        <v>17.850000000000001</v>
      </c>
      <c r="J318" s="3"/>
    </row>
    <row r="319" spans="1:10" s="1" customFormat="1" ht="21.75" customHeight="1" x14ac:dyDescent="0.25">
      <c r="A319" s="3">
        <v>314</v>
      </c>
      <c r="B319" s="3" t="str">
        <f>TEXT("015628","000000")</f>
        <v>015628</v>
      </c>
      <c r="C319" s="3" t="s">
        <v>375</v>
      </c>
      <c r="D319" s="3" t="str">
        <f>TEXT("03/01/2008","dd/mm/yyyy")</f>
        <v>03/01/2008</v>
      </c>
      <c r="E319" s="3" t="s">
        <v>16</v>
      </c>
      <c r="F319" s="3" t="s">
        <v>17</v>
      </c>
      <c r="G319" s="3">
        <v>0</v>
      </c>
      <c r="H319" s="3"/>
      <c r="I319" s="3">
        <v>17.850000000000001</v>
      </c>
      <c r="J319" s="3"/>
    </row>
    <row r="320" spans="1:10" s="1" customFormat="1" ht="21.75" customHeight="1" x14ac:dyDescent="0.25">
      <c r="A320" s="3">
        <v>315</v>
      </c>
      <c r="B320" s="3" t="str">
        <f>TEXT("000465","000000")</f>
        <v>000465</v>
      </c>
      <c r="C320" s="3" t="s">
        <v>28</v>
      </c>
      <c r="D320" s="3" t="str">
        <f>TEXT("13/08/2008","dd/mm/yyyy")</f>
        <v>13/08/2008</v>
      </c>
      <c r="E320" s="3" t="s">
        <v>19</v>
      </c>
      <c r="F320" s="3" t="s">
        <v>17</v>
      </c>
      <c r="G320" s="3">
        <v>0</v>
      </c>
      <c r="H320" s="3"/>
      <c r="I320" s="3">
        <v>17.8</v>
      </c>
      <c r="J320" s="3"/>
    </row>
    <row r="321" spans="1:10" s="1" customFormat="1" ht="21.75" customHeight="1" x14ac:dyDescent="0.25">
      <c r="A321" s="3">
        <v>316</v>
      </c>
      <c r="B321" s="3" t="str">
        <f>TEXT("001284","000000")</f>
        <v>001284</v>
      </c>
      <c r="C321" s="3" t="s">
        <v>49</v>
      </c>
      <c r="D321" s="3" t="str">
        <f>TEXT("17/10/2008","dd/mm/yyyy")</f>
        <v>17/10/2008</v>
      </c>
      <c r="E321" s="3" t="s">
        <v>19</v>
      </c>
      <c r="F321" s="3" t="s">
        <v>17</v>
      </c>
      <c r="G321" s="3">
        <v>0</v>
      </c>
      <c r="H321" s="3"/>
      <c r="I321" s="3">
        <v>17.8</v>
      </c>
      <c r="J321" s="3"/>
    </row>
    <row r="322" spans="1:10" s="1" customFormat="1" ht="21.75" customHeight="1" x14ac:dyDescent="0.25">
      <c r="A322" s="3">
        <v>317</v>
      </c>
      <c r="B322" s="3" t="str">
        <f>TEXT("002874","000000")</f>
        <v>002874</v>
      </c>
      <c r="C322" s="3" t="s">
        <v>85</v>
      </c>
      <c r="D322" s="3" t="str">
        <f>TEXT("19/08/2008","dd/mm/yyyy")</f>
        <v>19/08/2008</v>
      </c>
      <c r="E322" s="3" t="s">
        <v>16</v>
      </c>
      <c r="F322" s="3" t="s">
        <v>17</v>
      </c>
      <c r="G322" s="3">
        <v>0</v>
      </c>
      <c r="H322" s="3"/>
      <c r="I322" s="3">
        <v>17.8</v>
      </c>
      <c r="J322" s="3"/>
    </row>
    <row r="323" spans="1:10" s="1" customFormat="1" ht="21.75" customHeight="1" x14ac:dyDescent="0.25">
      <c r="A323" s="3">
        <v>318</v>
      </c>
      <c r="B323" s="3" t="str">
        <f>TEXT("005583","000000")</f>
        <v>005583</v>
      </c>
      <c r="C323" s="3" t="s">
        <v>145</v>
      </c>
      <c r="D323" s="3" t="str">
        <f>TEXT("04/08/2008","dd/mm/yyyy")</f>
        <v>04/08/2008</v>
      </c>
      <c r="E323" s="3" t="s">
        <v>16</v>
      </c>
      <c r="F323" s="3" t="s">
        <v>17</v>
      </c>
      <c r="G323" s="3">
        <v>0</v>
      </c>
      <c r="H323" s="3"/>
      <c r="I323" s="3">
        <v>17.8</v>
      </c>
      <c r="J323" s="3"/>
    </row>
    <row r="324" spans="1:10" s="1" customFormat="1" ht="21.75" customHeight="1" x14ac:dyDescent="0.25">
      <c r="A324" s="3">
        <v>319</v>
      </c>
      <c r="B324" s="3" t="str">
        <f>TEXT("009470","000000")</f>
        <v>009470</v>
      </c>
      <c r="C324" s="3" t="s">
        <v>236</v>
      </c>
      <c r="D324" s="3" t="str">
        <f>TEXT("14/09/2008","dd/mm/yyyy")</f>
        <v>14/09/2008</v>
      </c>
      <c r="E324" s="3" t="s">
        <v>19</v>
      </c>
      <c r="F324" s="3" t="s">
        <v>17</v>
      </c>
      <c r="G324" s="3">
        <v>0</v>
      </c>
      <c r="H324" s="3"/>
      <c r="I324" s="3">
        <v>17.8</v>
      </c>
      <c r="J324" s="3"/>
    </row>
    <row r="325" spans="1:10" s="1" customFormat="1" ht="21.75" customHeight="1" x14ac:dyDescent="0.25">
      <c r="A325" s="3">
        <v>320</v>
      </c>
      <c r="B325" s="3" t="str">
        <f>TEXT("010420","000000")</f>
        <v>010420</v>
      </c>
      <c r="C325" s="3" t="s">
        <v>264</v>
      </c>
      <c r="D325" s="3" t="str">
        <f>TEXT("14/09/2008","dd/mm/yyyy")</f>
        <v>14/09/2008</v>
      </c>
      <c r="E325" s="3" t="s">
        <v>16</v>
      </c>
      <c r="F325" s="3" t="s">
        <v>17</v>
      </c>
      <c r="G325" s="3">
        <v>0</v>
      </c>
      <c r="H325" s="3"/>
      <c r="I325" s="3">
        <v>17.8</v>
      </c>
      <c r="J325" s="3"/>
    </row>
    <row r="326" spans="1:10" s="1" customFormat="1" ht="21.75" customHeight="1" x14ac:dyDescent="0.25">
      <c r="A326" s="3">
        <v>321</v>
      </c>
      <c r="B326" s="3" t="str">
        <f>TEXT("016708","000000")</f>
        <v>016708</v>
      </c>
      <c r="C326" s="3" t="s">
        <v>401</v>
      </c>
      <c r="D326" s="3" t="str">
        <f>TEXT("26/06/2008","dd/mm/yyyy")</f>
        <v>26/06/2008</v>
      </c>
      <c r="E326" s="3" t="s">
        <v>19</v>
      </c>
      <c r="F326" s="3" t="s">
        <v>17</v>
      </c>
      <c r="G326" s="3">
        <v>0</v>
      </c>
      <c r="H326" s="3"/>
      <c r="I326" s="3">
        <v>17.8</v>
      </c>
      <c r="J326" s="3"/>
    </row>
    <row r="327" spans="1:10" s="1" customFormat="1" ht="21.75" customHeight="1" x14ac:dyDescent="0.25">
      <c r="A327" s="3">
        <v>322</v>
      </c>
      <c r="B327" s="3" t="str">
        <f>TEXT("011564","000000")</f>
        <v>011564</v>
      </c>
      <c r="C327" s="3" t="s">
        <v>284</v>
      </c>
      <c r="D327" s="3" t="str">
        <f>TEXT("04/11/2008","dd/mm/yyyy")</f>
        <v>04/11/2008</v>
      </c>
      <c r="E327" s="3" t="s">
        <v>19</v>
      </c>
      <c r="F327" s="3" t="s">
        <v>17</v>
      </c>
      <c r="G327" s="3">
        <v>0</v>
      </c>
      <c r="H327" s="3"/>
      <c r="I327" s="3">
        <v>17.75</v>
      </c>
      <c r="J327" s="3"/>
    </row>
    <row r="328" spans="1:10" s="1" customFormat="1" ht="21.75" customHeight="1" x14ac:dyDescent="0.25">
      <c r="A328" s="3">
        <v>323</v>
      </c>
      <c r="B328" s="3" t="str">
        <f>TEXT("000468","000000")</f>
        <v>000468</v>
      </c>
      <c r="C328" s="3" t="s">
        <v>29</v>
      </c>
      <c r="D328" s="3" t="str">
        <f>TEXT("23/11/2008","dd/mm/yyyy")</f>
        <v>23/11/2008</v>
      </c>
      <c r="E328" s="3" t="s">
        <v>16</v>
      </c>
      <c r="F328" s="3" t="s">
        <v>17</v>
      </c>
      <c r="G328" s="3">
        <v>0</v>
      </c>
      <c r="H328" s="3"/>
      <c r="I328" s="3">
        <v>17.7</v>
      </c>
      <c r="J328" s="3"/>
    </row>
    <row r="329" spans="1:10" s="1" customFormat="1" ht="21.75" customHeight="1" x14ac:dyDescent="0.25">
      <c r="A329" s="3">
        <v>324</v>
      </c>
      <c r="B329" s="3" t="str">
        <f>TEXT("002373","000000")</f>
        <v>002373</v>
      </c>
      <c r="C329" s="3" t="s">
        <v>77</v>
      </c>
      <c r="D329" s="3" t="str">
        <f>TEXT("24/01/2008","dd/mm/yyyy")</f>
        <v>24/01/2008</v>
      </c>
      <c r="E329" s="3" t="s">
        <v>19</v>
      </c>
      <c r="F329" s="3" t="s">
        <v>17</v>
      </c>
      <c r="G329" s="3">
        <v>0</v>
      </c>
      <c r="H329" s="3"/>
      <c r="I329" s="3">
        <v>17.649999999999999</v>
      </c>
      <c r="J329" s="3"/>
    </row>
    <row r="330" spans="1:10" s="1" customFormat="1" ht="21.75" customHeight="1" x14ac:dyDescent="0.25">
      <c r="A330" s="3">
        <v>325</v>
      </c>
      <c r="B330" s="3" t="str">
        <f>TEXT("006009","000000")</f>
        <v>006009</v>
      </c>
      <c r="C330" s="3" t="s">
        <v>160</v>
      </c>
      <c r="D330" s="3" t="str">
        <f>TEXT("30/01/2008","dd/mm/yyyy")</f>
        <v>30/01/2008</v>
      </c>
      <c r="E330" s="3" t="s">
        <v>19</v>
      </c>
      <c r="F330" s="3" t="s">
        <v>17</v>
      </c>
      <c r="G330" s="3">
        <v>0</v>
      </c>
      <c r="H330" s="3"/>
      <c r="I330" s="3">
        <v>17.649999999999999</v>
      </c>
      <c r="J330" s="3"/>
    </row>
    <row r="331" spans="1:10" s="1" customFormat="1" ht="21.75" customHeight="1" x14ac:dyDescent="0.25">
      <c r="A331" s="3">
        <v>326</v>
      </c>
      <c r="B331" s="3" t="str">
        <f>TEXT("008764","000000")</f>
        <v>008764</v>
      </c>
      <c r="C331" s="3" t="s">
        <v>218</v>
      </c>
      <c r="D331" s="3" t="str">
        <f>TEXT("16/12/2008","dd/mm/yyyy")</f>
        <v>16/12/2008</v>
      </c>
      <c r="E331" s="3" t="s">
        <v>19</v>
      </c>
      <c r="F331" s="3" t="s">
        <v>17</v>
      </c>
      <c r="G331" s="3">
        <v>0</v>
      </c>
      <c r="H331" s="3"/>
      <c r="I331" s="3">
        <v>17.649999999999999</v>
      </c>
      <c r="J331" s="3"/>
    </row>
    <row r="332" spans="1:10" s="1" customFormat="1" ht="21.75" customHeight="1" x14ac:dyDescent="0.25">
      <c r="A332" s="3">
        <v>327</v>
      </c>
      <c r="B332" s="3" t="str">
        <f>TEXT("013729","000000")</f>
        <v>013729</v>
      </c>
      <c r="C332" s="3" t="s">
        <v>338</v>
      </c>
      <c r="D332" s="3" t="str">
        <f>TEXT("13/12/2008","dd/mm/yyyy")</f>
        <v>13/12/2008</v>
      </c>
      <c r="E332" s="3" t="s">
        <v>16</v>
      </c>
      <c r="F332" s="3" t="s">
        <v>17</v>
      </c>
      <c r="G332" s="3">
        <v>0</v>
      </c>
      <c r="H332" s="3"/>
      <c r="I332" s="3">
        <v>17.649999999999999</v>
      </c>
      <c r="J332" s="3"/>
    </row>
    <row r="333" spans="1:10" s="1" customFormat="1" ht="21.75" customHeight="1" x14ac:dyDescent="0.25">
      <c r="A333" s="3">
        <v>328</v>
      </c>
      <c r="B333" s="3" t="str">
        <f>TEXT("008695","000000")</f>
        <v>008695</v>
      </c>
      <c r="C333" s="3" t="s">
        <v>214</v>
      </c>
      <c r="D333" s="3" t="str">
        <f>TEXT("31/07/2008","dd/mm/yyyy")</f>
        <v>31/07/2008</v>
      </c>
      <c r="E333" s="3" t="s">
        <v>19</v>
      </c>
      <c r="F333" s="3" t="s">
        <v>17</v>
      </c>
      <c r="G333" s="3">
        <v>0</v>
      </c>
      <c r="H333" s="3"/>
      <c r="I333" s="3">
        <v>17.600000000000001</v>
      </c>
      <c r="J333" s="3"/>
    </row>
    <row r="334" spans="1:10" s="1" customFormat="1" ht="21.75" customHeight="1" x14ac:dyDescent="0.25">
      <c r="A334" s="3">
        <v>329</v>
      </c>
      <c r="B334" s="3" t="str">
        <f>TEXT("010871","000000")</f>
        <v>010871</v>
      </c>
      <c r="C334" s="3" t="s">
        <v>270</v>
      </c>
      <c r="D334" s="3" t="str">
        <f>TEXT("13/10/2008","dd/mm/yyyy")</f>
        <v>13/10/2008</v>
      </c>
      <c r="E334" s="3" t="s">
        <v>19</v>
      </c>
      <c r="F334" s="3" t="s">
        <v>17</v>
      </c>
      <c r="G334" s="3">
        <v>0</v>
      </c>
      <c r="H334" s="3"/>
      <c r="I334" s="3">
        <v>17.600000000000001</v>
      </c>
      <c r="J334" s="3"/>
    </row>
    <row r="335" spans="1:10" s="1" customFormat="1" ht="21.75" customHeight="1" x14ac:dyDescent="0.25">
      <c r="A335" s="3">
        <v>330</v>
      </c>
      <c r="B335" s="3" t="str">
        <f>TEXT("015885","000000")</f>
        <v>015885</v>
      </c>
      <c r="C335" s="3" t="s">
        <v>382</v>
      </c>
      <c r="D335" s="3" t="str">
        <f>TEXT("18/05/2007","dd/mm/yyyy")</f>
        <v>18/05/2007</v>
      </c>
      <c r="E335" s="3" t="s">
        <v>16</v>
      </c>
      <c r="F335" s="3" t="s">
        <v>17</v>
      </c>
      <c r="G335" s="3">
        <v>0</v>
      </c>
      <c r="H335" s="3"/>
      <c r="I335" s="3">
        <v>17.600000000000001</v>
      </c>
      <c r="J335" s="3"/>
    </row>
    <row r="336" spans="1:10" s="1" customFormat="1" ht="21.75" customHeight="1" x14ac:dyDescent="0.25">
      <c r="A336" s="3">
        <v>331</v>
      </c>
      <c r="B336" s="3" t="str">
        <f>TEXT("005174","000000")</f>
        <v>005174</v>
      </c>
      <c r="C336" s="3" t="s">
        <v>136</v>
      </c>
      <c r="D336" s="3" t="str">
        <f>TEXT("10/03/2008","dd/mm/yyyy")</f>
        <v>10/03/2008</v>
      </c>
      <c r="E336" s="3" t="s">
        <v>16</v>
      </c>
      <c r="F336" s="3" t="s">
        <v>17</v>
      </c>
      <c r="G336" s="3">
        <v>0</v>
      </c>
      <c r="H336" s="3"/>
      <c r="I336" s="3">
        <v>17.55</v>
      </c>
      <c r="J336" s="3"/>
    </row>
    <row r="337" spans="1:10" s="1" customFormat="1" ht="21.75" customHeight="1" x14ac:dyDescent="0.25">
      <c r="A337" s="3">
        <v>332</v>
      </c>
      <c r="B337" s="3" t="str">
        <f>TEXT("008550","000000")</f>
        <v>008550</v>
      </c>
      <c r="C337" s="3" t="s">
        <v>210</v>
      </c>
      <c r="D337" s="3" t="str">
        <f>TEXT("19/07/2008","dd/mm/yyyy")</f>
        <v>19/07/2008</v>
      </c>
      <c r="E337" s="3" t="s">
        <v>19</v>
      </c>
      <c r="F337" s="3" t="s">
        <v>17</v>
      </c>
      <c r="G337" s="3">
        <v>0</v>
      </c>
      <c r="H337" s="3"/>
      <c r="I337" s="3">
        <v>17.55</v>
      </c>
      <c r="J337" s="3"/>
    </row>
    <row r="338" spans="1:10" s="1" customFormat="1" ht="21.75" customHeight="1" x14ac:dyDescent="0.25">
      <c r="A338" s="3">
        <v>333</v>
      </c>
      <c r="B338" s="3" t="str">
        <f>TEXT("015314","000000")</f>
        <v>015314</v>
      </c>
      <c r="C338" s="3" t="s">
        <v>369</v>
      </c>
      <c r="D338" s="3" t="str">
        <f>TEXT("16/03/2008","dd/mm/yyyy")</f>
        <v>16/03/2008</v>
      </c>
      <c r="E338" s="3" t="s">
        <v>16</v>
      </c>
      <c r="F338" s="3" t="s">
        <v>17</v>
      </c>
      <c r="G338" s="3">
        <v>0</v>
      </c>
      <c r="H338" s="3"/>
      <c r="I338" s="3">
        <v>17.55</v>
      </c>
      <c r="J338" s="3"/>
    </row>
    <row r="339" spans="1:10" s="1" customFormat="1" ht="21.75" customHeight="1" x14ac:dyDescent="0.25">
      <c r="A339" s="3">
        <v>334</v>
      </c>
      <c r="B339" s="3" t="str">
        <f>TEXT("016329","000000")</f>
        <v>016329</v>
      </c>
      <c r="C339" s="3" t="s">
        <v>392</v>
      </c>
      <c r="D339" s="3" t="str">
        <f>TEXT("29/06/2008","dd/mm/yyyy")</f>
        <v>29/06/2008</v>
      </c>
      <c r="E339" s="3" t="s">
        <v>16</v>
      </c>
      <c r="F339" s="3" t="s">
        <v>17</v>
      </c>
      <c r="G339" s="3">
        <v>0</v>
      </c>
      <c r="H339" s="3"/>
      <c r="I339" s="3">
        <v>17.55</v>
      </c>
      <c r="J339" s="3"/>
    </row>
    <row r="340" spans="1:10" s="1" customFormat="1" ht="21.75" customHeight="1" x14ac:dyDescent="0.25">
      <c r="A340" s="3">
        <v>335</v>
      </c>
      <c r="B340" s="3" t="str">
        <f>TEXT("004876","000000")</f>
        <v>004876</v>
      </c>
      <c r="C340" s="3" t="s">
        <v>130</v>
      </c>
      <c r="D340" s="3" t="str">
        <f>TEXT("21/05/2008","dd/mm/yyyy")</f>
        <v>21/05/2008</v>
      </c>
      <c r="E340" s="3" t="s">
        <v>19</v>
      </c>
      <c r="F340" s="3" t="s">
        <v>17</v>
      </c>
      <c r="G340" s="3">
        <v>0</v>
      </c>
      <c r="H340" s="3"/>
      <c r="I340" s="3">
        <v>17.5</v>
      </c>
      <c r="J340" s="3"/>
    </row>
    <row r="341" spans="1:10" s="1" customFormat="1" ht="21.75" customHeight="1" x14ac:dyDescent="0.25">
      <c r="A341" s="3">
        <v>336</v>
      </c>
      <c r="B341" s="3" t="str">
        <f>TEXT("005610","000000")</f>
        <v>005610</v>
      </c>
      <c r="C341" s="3" t="s">
        <v>149</v>
      </c>
      <c r="D341" s="3" t="str">
        <f>TEXT("19/12/2008","dd/mm/yyyy")</f>
        <v>19/12/2008</v>
      </c>
      <c r="E341" s="3" t="s">
        <v>16</v>
      </c>
      <c r="F341" s="3" t="s">
        <v>17</v>
      </c>
      <c r="G341" s="3">
        <v>0</v>
      </c>
      <c r="H341" s="3"/>
      <c r="I341" s="3">
        <v>17.5</v>
      </c>
      <c r="J341" s="3"/>
    </row>
    <row r="342" spans="1:10" s="1" customFormat="1" ht="21.75" customHeight="1" x14ac:dyDescent="0.25">
      <c r="A342" s="3">
        <v>337</v>
      </c>
      <c r="B342" s="3" t="str">
        <f>TEXT("005753","000000")</f>
        <v>005753</v>
      </c>
      <c r="C342" s="3" t="s">
        <v>154</v>
      </c>
      <c r="D342" s="3" t="str">
        <f>TEXT("18/02/2008","dd/mm/yyyy")</f>
        <v>18/02/2008</v>
      </c>
      <c r="E342" s="3" t="s">
        <v>16</v>
      </c>
      <c r="F342" s="3" t="s">
        <v>17</v>
      </c>
      <c r="G342" s="3">
        <v>0</v>
      </c>
      <c r="H342" s="3"/>
      <c r="I342" s="3">
        <v>17.45</v>
      </c>
      <c r="J342" s="3"/>
    </row>
    <row r="343" spans="1:10" s="1" customFormat="1" ht="21.75" customHeight="1" x14ac:dyDescent="0.25">
      <c r="A343" s="3">
        <v>338</v>
      </c>
      <c r="B343" s="3" t="str">
        <f>TEXT("010464","000000")</f>
        <v>010464</v>
      </c>
      <c r="C343" s="3" t="s">
        <v>265</v>
      </c>
      <c r="D343" s="3" t="str">
        <f>TEXT("24/10/2008","dd/mm/yyyy")</f>
        <v>24/10/2008</v>
      </c>
      <c r="E343" s="3" t="s">
        <v>16</v>
      </c>
      <c r="F343" s="3" t="s">
        <v>17</v>
      </c>
      <c r="G343" s="3">
        <v>0</v>
      </c>
      <c r="H343" s="3"/>
      <c r="I343" s="3">
        <v>17.45</v>
      </c>
      <c r="J343" s="3"/>
    </row>
    <row r="344" spans="1:10" s="1" customFormat="1" ht="21.75" customHeight="1" x14ac:dyDescent="0.25">
      <c r="A344" s="3">
        <v>339</v>
      </c>
      <c r="B344" s="3" t="str">
        <f>TEXT("011486","000000")</f>
        <v>011486</v>
      </c>
      <c r="C344" s="3" t="s">
        <v>283</v>
      </c>
      <c r="D344" s="3" t="str">
        <f>TEXT("30/03/2008","dd/mm/yyyy")</f>
        <v>30/03/2008</v>
      </c>
      <c r="E344" s="3" t="s">
        <v>19</v>
      </c>
      <c r="F344" s="3" t="s">
        <v>17</v>
      </c>
      <c r="G344" s="3">
        <v>0</v>
      </c>
      <c r="H344" s="3"/>
      <c r="I344" s="3">
        <v>17.45</v>
      </c>
      <c r="J344" s="3"/>
    </row>
    <row r="345" spans="1:10" s="1" customFormat="1" ht="21.75" customHeight="1" x14ac:dyDescent="0.25">
      <c r="A345" s="3">
        <v>340</v>
      </c>
      <c r="B345" s="3" t="str">
        <f>TEXT("002250","000000")</f>
        <v>002250</v>
      </c>
      <c r="C345" s="3" t="s">
        <v>75</v>
      </c>
      <c r="D345" s="3" t="str">
        <f>TEXT("06/02/2008","dd/mm/yyyy")</f>
        <v>06/02/2008</v>
      </c>
      <c r="E345" s="3" t="s">
        <v>19</v>
      </c>
      <c r="F345" s="3" t="s">
        <v>17</v>
      </c>
      <c r="G345" s="3">
        <v>0</v>
      </c>
      <c r="H345" s="3"/>
      <c r="I345" s="3">
        <v>17.399999999999999</v>
      </c>
      <c r="J345" s="3"/>
    </row>
    <row r="346" spans="1:10" s="1" customFormat="1" ht="21.75" customHeight="1" x14ac:dyDescent="0.25">
      <c r="A346" s="3">
        <v>341</v>
      </c>
      <c r="B346" s="3" t="str">
        <f>TEXT("004486","000000")</f>
        <v>004486</v>
      </c>
      <c r="C346" s="3" t="s">
        <v>121</v>
      </c>
      <c r="D346" s="3" t="str">
        <f>TEXT("08/07/2008","dd/mm/yyyy")</f>
        <v>08/07/2008</v>
      </c>
      <c r="E346" s="3" t="s">
        <v>16</v>
      </c>
      <c r="F346" s="3" t="s">
        <v>17</v>
      </c>
      <c r="G346" s="3">
        <v>0</v>
      </c>
      <c r="H346" s="3"/>
      <c r="I346" s="3">
        <v>17.399999999999999</v>
      </c>
      <c r="J346" s="3"/>
    </row>
    <row r="347" spans="1:10" s="1" customFormat="1" ht="21.75" customHeight="1" x14ac:dyDescent="0.25">
      <c r="A347" s="3">
        <v>342</v>
      </c>
      <c r="B347" s="3" t="str">
        <f>TEXT("009375","000000")</f>
        <v>009375</v>
      </c>
      <c r="C347" s="3" t="s">
        <v>233</v>
      </c>
      <c r="D347" s="3" t="str">
        <f>TEXT("24/08/2008","dd/mm/yyyy")</f>
        <v>24/08/2008</v>
      </c>
      <c r="E347" s="3" t="s">
        <v>19</v>
      </c>
      <c r="F347" s="3" t="s">
        <v>17</v>
      </c>
      <c r="G347" s="3">
        <v>0</v>
      </c>
      <c r="H347" s="3"/>
      <c r="I347" s="3">
        <v>17.399999999999999</v>
      </c>
      <c r="J347" s="3"/>
    </row>
    <row r="348" spans="1:10" s="1" customFormat="1" ht="21.75" customHeight="1" x14ac:dyDescent="0.25">
      <c r="A348" s="3">
        <v>343</v>
      </c>
      <c r="B348" s="3" t="str">
        <f>TEXT("000849","000000")</f>
        <v>000849</v>
      </c>
      <c r="C348" s="3" t="s">
        <v>38</v>
      </c>
      <c r="D348" s="3" t="str">
        <f>TEXT("22/04/2008","dd/mm/yyyy")</f>
        <v>22/04/2008</v>
      </c>
      <c r="E348" s="3" t="s">
        <v>19</v>
      </c>
      <c r="F348" s="3" t="s">
        <v>17</v>
      </c>
      <c r="G348" s="3">
        <v>0</v>
      </c>
      <c r="H348" s="3"/>
      <c r="I348" s="3">
        <v>17.350000000000001</v>
      </c>
      <c r="J348" s="3"/>
    </row>
    <row r="349" spans="1:10" s="1" customFormat="1" ht="21.75" customHeight="1" x14ac:dyDescent="0.25">
      <c r="A349" s="3">
        <v>344</v>
      </c>
      <c r="B349" s="3" t="str">
        <f>TEXT("003190","000000")</f>
        <v>003190</v>
      </c>
      <c r="C349" s="3" t="s">
        <v>92</v>
      </c>
      <c r="D349" s="3" t="str">
        <f>TEXT("05/10/2008","dd/mm/yyyy")</f>
        <v>05/10/2008</v>
      </c>
      <c r="E349" s="3" t="s">
        <v>16</v>
      </c>
      <c r="F349" s="3" t="s">
        <v>17</v>
      </c>
      <c r="G349" s="3">
        <v>0</v>
      </c>
      <c r="H349" s="3"/>
      <c r="I349" s="3">
        <v>17.350000000000001</v>
      </c>
      <c r="J349" s="3"/>
    </row>
    <row r="350" spans="1:10" s="1" customFormat="1" ht="21.75" customHeight="1" x14ac:dyDescent="0.25">
      <c r="A350" s="3">
        <v>345</v>
      </c>
      <c r="B350" s="3" t="str">
        <f>TEXT("003573","000000")</f>
        <v>003573</v>
      </c>
      <c r="C350" s="3" t="s">
        <v>102</v>
      </c>
      <c r="D350" s="3" t="str">
        <f>TEXT("15/08/2008","dd/mm/yyyy")</f>
        <v>15/08/2008</v>
      </c>
      <c r="E350" s="3" t="s">
        <v>16</v>
      </c>
      <c r="F350" s="3" t="s">
        <v>17</v>
      </c>
      <c r="G350" s="3">
        <v>0</v>
      </c>
      <c r="H350" s="3"/>
      <c r="I350" s="3">
        <v>17.350000000000001</v>
      </c>
      <c r="J350" s="3"/>
    </row>
    <row r="351" spans="1:10" s="1" customFormat="1" ht="21.75" customHeight="1" x14ac:dyDescent="0.25">
      <c r="A351" s="3">
        <v>346</v>
      </c>
      <c r="B351" s="3" t="str">
        <f>TEXT("004081","000000")</f>
        <v>004081</v>
      </c>
      <c r="C351" s="3" t="s">
        <v>116</v>
      </c>
      <c r="D351" s="3" t="str">
        <f>TEXT("30/09/2008","dd/mm/yyyy")</f>
        <v>30/09/2008</v>
      </c>
      <c r="E351" s="3" t="s">
        <v>16</v>
      </c>
      <c r="F351" s="3" t="s">
        <v>17</v>
      </c>
      <c r="G351" s="3">
        <v>0</v>
      </c>
      <c r="H351" s="3"/>
      <c r="I351" s="3">
        <v>17.350000000000001</v>
      </c>
      <c r="J351" s="3"/>
    </row>
    <row r="352" spans="1:10" s="1" customFormat="1" ht="21.75" customHeight="1" x14ac:dyDescent="0.25">
      <c r="A352" s="3">
        <v>347</v>
      </c>
      <c r="B352" s="3" t="str">
        <f>TEXT("006159","000000")</f>
        <v>006159</v>
      </c>
      <c r="C352" s="3" t="s">
        <v>163</v>
      </c>
      <c r="D352" s="3" t="str">
        <f>TEXT("25/10/2008","dd/mm/yyyy")</f>
        <v>25/10/2008</v>
      </c>
      <c r="E352" s="3" t="s">
        <v>16</v>
      </c>
      <c r="F352" s="3" t="s">
        <v>17</v>
      </c>
      <c r="G352" s="3">
        <v>0</v>
      </c>
      <c r="H352" s="3"/>
      <c r="I352" s="3">
        <v>17.350000000000001</v>
      </c>
      <c r="J352" s="3"/>
    </row>
    <row r="353" spans="1:10" s="1" customFormat="1" ht="21.75" customHeight="1" x14ac:dyDescent="0.25">
      <c r="A353" s="3">
        <v>348</v>
      </c>
      <c r="B353" s="3" t="str">
        <f>TEXT("007393","000000")</f>
        <v>007393</v>
      </c>
      <c r="C353" s="3" t="s">
        <v>189</v>
      </c>
      <c r="D353" s="3" t="str">
        <f>TEXT("16/07/2008","dd/mm/yyyy")</f>
        <v>16/07/2008</v>
      </c>
      <c r="E353" s="3" t="s">
        <v>16</v>
      </c>
      <c r="F353" s="3" t="s">
        <v>17</v>
      </c>
      <c r="G353" s="3">
        <v>0</v>
      </c>
      <c r="H353" s="3"/>
      <c r="I353" s="3">
        <v>17.350000000000001</v>
      </c>
      <c r="J353" s="3"/>
    </row>
    <row r="354" spans="1:10" s="1" customFormat="1" ht="21.75" customHeight="1" x14ac:dyDescent="0.25">
      <c r="A354" s="3">
        <v>349</v>
      </c>
      <c r="B354" s="3" t="str">
        <f>TEXT("009906","000000")</f>
        <v>009906</v>
      </c>
      <c r="C354" s="3" t="s">
        <v>247</v>
      </c>
      <c r="D354" s="3" t="str">
        <f>TEXT("10/06/2008","dd/mm/yyyy")</f>
        <v>10/06/2008</v>
      </c>
      <c r="E354" s="3" t="s">
        <v>16</v>
      </c>
      <c r="F354" s="3" t="s">
        <v>17</v>
      </c>
      <c r="G354" s="3">
        <v>0</v>
      </c>
      <c r="H354" s="3"/>
      <c r="I354" s="3">
        <v>17.3</v>
      </c>
      <c r="J354" s="3"/>
    </row>
    <row r="355" spans="1:10" s="1" customFormat="1" ht="21.75" customHeight="1" x14ac:dyDescent="0.25">
      <c r="A355" s="3">
        <v>350</v>
      </c>
      <c r="B355" s="3" t="str">
        <f>TEXT("004036","000000")</f>
        <v>004036</v>
      </c>
      <c r="C355" s="3" t="s">
        <v>114</v>
      </c>
      <c r="D355" s="3" t="str">
        <f>TEXT("13/08/2008","dd/mm/yyyy")</f>
        <v>13/08/2008</v>
      </c>
      <c r="E355" s="3" t="s">
        <v>16</v>
      </c>
      <c r="F355" s="3" t="s">
        <v>17</v>
      </c>
      <c r="G355" s="3">
        <v>0</v>
      </c>
      <c r="H355" s="3"/>
      <c r="I355" s="3">
        <v>17.25</v>
      </c>
      <c r="J355" s="3"/>
    </row>
    <row r="356" spans="1:10" s="1" customFormat="1" ht="21.75" customHeight="1" x14ac:dyDescent="0.25">
      <c r="A356" s="3">
        <v>351</v>
      </c>
      <c r="B356" s="3" t="str">
        <f>TEXT("008082","000000")</f>
        <v>008082</v>
      </c>
      <c r="C356" s="3" t="s">
        <v>199</v>
      </c>
      <c r="D356" s="3" t="str">
        <f>TEXT("06/10/2008","dd/mm/yyyy")</f>
        <v>06/10/2008</v>
      </c>
      <c r="E356" s="3" t="s">
        <v>19</v>
      </c>
      <c r="F356" s="3" t="s">
        <v>17</v>
      </c>
      <c r="G356" s="3">
        <v>0</v>
      </c>
      <c r="H356" s="3"/>
      <c r="I356" s="3">
        <v>17.25</v>
      </c>
      <c r="J356" s="3"/>
    </row>
    <row r="357" spans="1:10" s="1" customFormat="1" ht="21.75" customHeight="1" x14ac:dyDescent="0.25">
      <c r="A357" s="3">
        <v>352</v>
      </c>
      <c r="B357" s="3" t="str">
        <f>TEXT("012683","000000")</f>
        <v>012683</v>
      </c>
      <c r="C357" s="3" t="s">
        <v>312</v>
      </c>
      <c r="D357" s="3" t="str">
        <f>TEXT("25/09/2008","dd/mm/yyyy")</f>
        <v>25/09/2008</v>
      </c>
      <c r="E357" s="3" t="s">
        <v>19</v>
      </c>
      <c r="F357" s="3" t="s">
        <v>17</v>
      </c>
      <c r="G357" s="3">
        <v>0</v>
      </c>
      <c r="H357" s="3"/>
      <c r="I357" s="3">
        <v>17.25</v>
      </c>
      <c r="J357" s="3"/>
    </row>
    <row r="358" spans="1:10" s="1" customFormat="1" ht="21.75" customHeight="1" x14ac:dyDescent="0.25">
      <c r="A358" s="3">
        <v>353</v>
      </c>
      <c r="B358" s="3" t="str">
        <f>TEXT("003043","000000")</f>
        <v>003043</v>
      </c>
      <c r="C358" s="3" t="s">
        <v>89</v>
      </c>
      <c r="D358" s="3" t="str">
        <f>TEXT("09/08/2008","dd/mm/yyyy")</f>
        <v>09/08/2008</v>
      </c>
      <c r="E358" s="3" t="s">
        <v>19</v>
      </c>
      <c r="F358" s="3" t="s">
        <v>17</v>
      </c>
      <c r="G358" s="3">
        <v>0</v>
      </c>
      <c r="H358" s="3"/>
      <c r="I358" s="3">
        <v>17.2</v>
      </c>
      <c r="J358" s="3"/>
    </row>
    <row r="359" spans="1:10" s="1" customFormat="1" ht="21.75" customHeight="1" x14ac:dyDescent="0.25">
      <c r="A359" s="3">
        <v>354</v>
      </c>
      <c r="B359" s="3" t="str">
        <f>TEXT("001214","000000")</f>
        <v>001214</v>
      </c>
      <c r="C359" s="3" t="s">
        <v>45</v>
      </c>
      <c r="D359" s="3" t="str">
        <f>TEXT("04/11/2008","dd/mm/yyyy")</f>
        <v>04/11/2008</v>
      </c>
      <c r="E359" s="3" t="s">
        <v>16</v>
      </c>
      <c r="F359" s="3" t="s">
        <v>17</v>
      </c>
      <c r="G359" s="3">
        <v>0</v>
      </c>
      <c r="H359" s="3"/>
      <c r="I359" s="3">
        <v>17.149999999999999</v>
      </c>
      <c r="J359" s="3"/>
    </row>
    <row r="360" spans="1:10" s="1" customFormat="1" ht="21.75" customHeight="1" x14ac:dyDescent="0.25">
      <c r="A360" s="3">
        <v>355</v>
      </c>
      <c r="B360" s="3" t="str">
        <f>TEXT("011877","000000")</f>
        <v>011877</v>
      </c>
      <c r="C360" s="3" t="s">
        <v>294</v>
      </c>
      <c r="D360" s="3" t="str">
        <f>TEXT("15/02/2008","dd/mm/yyyy")</f>
        <v>15/02/2008</v>
      </c>
      <c r="E360" s="3" t="s">
        <v>16</v>
      </c>
      <c r="F360" s="3" t="s">
        <v>17</v>
      </c>
      <c r="G360" s="3">
        <v>0</v>
      </c>
      <c r="H360" s="3"/>
      <c r="I360" s="3">
        <v>17.149999999999999</v>
      </c>
      <c r="J360" s="3"/>
    </row>
    <row r="361" spans="1:10" s="1" customFormat="1" ht="21.75" customHeight="1" x14ac:dyDescent="0.25">
      <c r="A361" s="3">
        <v>356</v>
      </c>
      <c r="B361" s="3" t="str">
        <f>TEXT("012300","000000")</f>
        <v>012300</v>
      </c>
      <c r="C361" s="3" t="s">
        <v>303</v>
      </c>
      <c r="D361" s="3" t="str">
        <f>TEXT("15/01/2008","dd/mm/yyyy")</f>
        <v>15/01/2008</v>
      </c>
      <c r="E361" s="3" t="s">
        <v>16</v>
      </c>
      <c r="F361" s="3" t="s">
        <v>17</v>
      </c>
      <c r="G361" s="3">
        <v>0</v>
      </c>
      <c r="H361" s="3"/>
      <c r="I361" s="3">
        <v>17.149999999999999</v>
      </c>
      <c r="J361" s="3"/>
    </row>
    <row r="362" spans="1:10" s="1" customFormat="1" ht="21.75" customHeight="1" x14ac:dyDescent="0.25">
      <c r="A362" s="3">
        <v>357</v>
      </c>
      <c r="B362" s="3" t="str">
        <f>TEXT("005602","000000")</f>
        <v>005602</v>
      </c>
      <c r="C362" s="3" t="s">
        <v>148</v>
      </c>
      <c r="D362" s="3" t="str">
        <f>TEXT("05/12/2008","dd/mm/yyyy")</f>
        <v>05/12/2008</v>
      </c>
      <c r="E362" s="3" t="s">
        <v>16</v>
      </c>
      <c r="F362" s="3" t="s">
        <v>17</v>
      </c>
      <c r="G362" s="3">
        <v>0</v>
      </c>
      <c r="H362" s="3"/>
      <c r="I362" s="3">
        <v>17.100000000000001</v>
      </c>
      <c r="J362" s="3"/>
    </row>
    <row r="363" spans="1:10" s="1" customFormat="1" ht="21.75" customHeight="1" x14ac:dyDescent="0.25">
      <c r="A363" s="3">
        <v>358</v>
      </c>
      <c r="B363" s="3" t="str">
        <f>TEXT("006705","000000")</f>
        <v>006705</v>
      </c>
      <c r="C363" s="3" t="s">
        <v>175</v>
      </c>
      <c r="D363" s="3" t="str">
        <f>TEXT("02/01/2008","dd/mm/yyyy")</f>
        <v>02/01/2008</v>
      </c>
      <c r="E363" s="3" t="s">
        <v>19</v>
      </c>
      <c r="F363" s="3" t="s">
        <v>17</v>
      </c>
      <c r="G363" s="3">
        <v>0</v>
      </c>
      <c r="H363" s="3"/>
      <c r="I363" s="3">
        <v>17.100000000000001</v>
      </c>
      <c r="J363" s="3"/>
    </row>
    <row r="364" spans="1:10" s="1" customFormat="1" ht="21.75" customHeight="1" x14ac:dyDescent="0.25">
      <c r="A364" s="3">
        <v>359</v>
      </c>
      <c r="B364" s="3" t="str">
        <f>TEXT("013123","000000")</f>
        <v>013123</v>
      </c>
      <c r="C364" s="3" t="s">
        <v>320</v>
      </c>
      <c r="D364" s="3" t="str">
        <f>TEXT("14/04/2008","dd/mm/yyyy")</f>
        <v>14/04/2008</v>
      </c>
      <c r="E364" s="3" t="s">
        <v>16</v>
      </c>
      <c r="F364" s="3" t="s">
        <v>17</v>
      </c>
      <c r="G364" s="3">
        <v>0</v>
      </c>
      <c r="H364" s="3"/>
      <c r="I364" s="3">
        <v>17.100000000000001</v>
      </c>
      <c r="J364" s="3"/>
    </row>
    <row r="365" spans="1:10" s="1" customFormat="1" ht="21.75" customHeight="1" x14ac:dyDescent="0.25">
      <c r="A365" s="3">
        <v>360</v>
      </c>
      <c r="B365" s="3" t="str">
        <f>TEXT("014975","000000")</f>
        <v>014975</v>
      </c>
      <c r="C365" s="3" t="s">
        <v>361</v>
      </c>
      <c r="D365" s="3" t="str">
        <f>TEXT("23/12/2008","dd/mm/yyyy")</f>
        <v>23/12/2008</v>
      </c>
      <c r="E365" s="3" t="s">
        <v>19</v>
      </c>
      <c r="F365" s="3" t="s">
        <v>17</v>
      </c>
      <c r="G365" s="3">
        <v>0</v>
      </c>
      <c r="H365" s="3"/>
      <c r="I365" s="3">
        <v>17.100000000000001</v>
      </c>
      <c r="J365" s="3"/>
    </row>
    <row r="366" spans="1:10" s="1" customFormat="1" ht="21.75" customHeight="1" x14ac:dyDescent="0.25">
      <c r="A366" s="3">
        <v>361</v>
      </c>
      <c r="B366" s="3" t="str">
        <f>TEXT("000458","000000")</f>
        <v>000458</v>
      </c>
      <c r="C366" s="3" t="s">
        <v>27</v>
      </c>
      <c r="D366" s="3" t="str">
        <f>TEXT("04/07/2008","dd/mm/yyyy")</f>
        <v>04/07/2008</v>
      </c>
      <c r="E366" s="3" t="s">
        <v>19</v>
      </c>
      <c r="F366" s="3" t="s">
        <v>17</v>
      </c>
      <c r="G366" s="3">
        <v>0</v>
      </c>
      <c r="H366" s="3"/>
      <c r="I366" s="3">
        <v>17.05</v>
      </c>
      <c r="J366" s="3"/>
    </row>
    <row r="367" spans="1:10" s="1" customFormat="1" ht="21.75" customHeight="1" x14ac:dyDescent="0.25">
      <c r="A367" s="3">
        <v>362</v>
      </c>
      <c r="B367" s="3" t="str">
        <f>TEXT("003838","000000")</f>
        <v>003838</v>
      </c>
      <c r="C367" s="3" t="s">
        <v>107</v>
      </c>
      <c r="D367" s="3" t="str">
        <f>TEXT("25/07/2008","dd/mm/yyyy")</f>
        <v>25/07/2008</v>
      </c>
      <c r="E367" s="3" t="s">
        <v>16</v>
      </c>
      <c r="F367" s="3" t="s">
        <v>17</v>
      </c>
      <c r="G367" s="3">
        <v>0</v>
      </c>
      <c r="H367" s="3"/>
      <c r="I367" s="3">
        <v>17.05</v>
      </c>
      <c r="J367" s="3"/>
    </row>
    <row r="368" spans="1:10" s="1" customFormat="1" ht="21.75" customHeight="1" x14ac:dyDescent="0.25">
      <c r="A368" s="3">
        <v>363</v>
      </c>
      <c r="B368" s="3" t="str">
        <f>TEXT("015446","000000")</f>
        <v>015446</v>
      </c>
      <c r="C368" s="3" t="s">
        <v>374</v>
      </c>
      <c r="D368" s="3" t="str">
        <f>TEXT("23/09/2007","dd/mm/yyyy")</f>
        <v>23/09/2007</v>
      </c>
      <c r="E368" s="3" t="s">
        <v>16</v>
      </c>
      <c r="F368" s="3" t="s">
        <v>17</v>
      </c>
      <c r="G368" s="3">
        <v>0</v>
      </c>
      <c r="H368" s="3"/>
      <c r="I368" s="3">
        <v>17.05</v>
      </c>
      <c r="J368" s="3"/>
    </row>
    <row r="369" spans="1:10" s="1" customFormat="1" ht="21.75" customHeight="1" x14ac:dyDescent="0.25">
      <c r="A369" s="3">
        <v>364</v>
      </c>
      <c r="B369" s="3" t="str">
        <f>TEXT("001275","000000")</f>
        <v>001275</v>
      </c>
      <c r="C369" s="3" t="s">
        <v>48</v>
      </c>
      <c r="D369" s="3" t="str">
        <f>TEXT("02/04/2008","dd/mm/yyyy")</f>
        <v>02/04/2008</v>
      </c>
      <c r="E369" s="3" t="s">
        <v>16</v>
      </c>
      <c r="F369" s="3" t="s">
        <v>17</v>
      </c>
      <c r="G369" s="3">
        <v>0</v>
      </c>
      <c r="H369" s="3"/>
      <c r="I369" s="3">
        <v>16.95</v>
      </c>
      <c r="J369" s="3"/>
    </row>
    <row r="370" spans="1:10" s="1" customFormat="1" ht="21.75" customHeight="1" x14ac:dyDescent="0.25">
      <c r="A370" s="3">
        <v>365</v>
      </c>
      <c r="B370" s="3" t="str">
        <f>TEXT("007428","000000")</f>
        <v>007428</v>
      </c>
      <c r="C370" s="3" t="s">
        <v>190</v>
      </c>
      <c r="D370" s="3" t="str">
        <f>TEXT("10/11/2008","dd/mm/yyyy")</f>
        <v>10/11/2008</v>
      </c>
      <c r="E370" s="3" t="s">
        <v>16</v>
      </c>
      <c r="F370" s="3" t="s">
        <v>17</v>
      </c>
      <c r="G370" s="3">
        <v>0</v>
      </c>
      <c r="H370" s="3"/>
      <c r="I370" s="3">
        <v>16.95</v>
      </c>
      <c r="J370" s="3"/>
    </row>
    <row r="371" spans="1:10" s="1" customFormat="1" ht="21.75" customHeight="1" x14ac:dyDescent="0.25">
      <c r="A371" s="3">
        <v>366</v>
      </c>
      <c r="B371" s="3" t="str">
        <f>TEXT("013840","000000")</f>
        <v>013840</v>
      </c>
      <c r="C371" s="3" t="s">
        <v>341</v>
      </c>
      <c r="D371" s="3" t="str">
        <f>TEXT("10/06/2008","dd/mm/yyyy")</f>
        <v>10/06/2008</v>
      </c>
      <c r="E371" s="3" t="s">
        <v>16</v>
      </c>
      <c r="F371" s="3" t="s">
        <v>17</v>
      </c>
      <c r="G371" s="3">
        <v>0</v>
      </c>
      <c r="H371" s="3"/>
      <c r="I371" s="3">
        <v>16.95</v>
      </c>
      <c r="J371" s="3"/>
    </row>
    <row r="372" spans="1:10" s="1" customFormat="1" ht="21.75" customHeight="1" x14ac:dyDescent="0.25">
      <c r="A372" s="3">
        <v>367</v>
      </c>
      <c r="B372" s="3" t="str">
        <f>TEXT("011707","000000")</f>
        <v>011707</v>
      </c>
      <c r="C372" s="3" t="s">
        <v>289</v>
      </c>
      <c r="D372" s="3" t="str">
        <f>TEXT("20/03/2008","dd/mm/yyyy")</f>
        <v>20/03/2008</v>
      </c>
      <c r="E372" s="3" t="s">
        <v>19</v>
      </c>
      <c r="F372" s="3" t="s">
        <v>17</v>
      </c>
      <c r="G372" s="3">
        <v>0</v>
      </c>
      <c r="H372" s="3"/>
      <c r="I372" s="3">
        <v>16.899999999999999</v>
      </c>
      <c r="J372" s="3"/>
    </row>
    <row r="373" spans="1:10" s="1" customFormat="1" ht="21.75" customHeight="1" x14ac:dyDescent="0.25">
      <c r="A373" s="3">
        <v>368</v>
      </c>
      <c r="B373" s="3" t="str">
        <f>TEXT("001417","000000")</f>
        <v>001417</v>
      </c>
      <c r="C373" s="3" t="s">
        <v>57</v>
      </c>
      <c r="D373" s="3" t="str">
        <f>TEXT("14/11/2008","dd/mm/yyyy")</f>
        <v>14/11/2008</v>
      </c>
      <c r="E373" s="3" t="s">
        <v>16</v>
      </c>
      <c r="F373" s="3" t="s">
        <v>17</v>
      </c>
      <c r="G373" s="3">
        <v>0</v>
      </c>
      <c r="H373" s="3"/>
      <c r="I373" s="3">
        <v>16.850000000000001</v>
      </c>
      <c r="J373" s="3"/>
    </row>
    <row r="374" spans="1:10" s="1" customFormat="1" ht="21.75" customHeight="1" x14ac:dyDescent="0.25">
      <c r="A374" s="3">
        <v>369</v>
      </c>
      <c r="B374" s="3" t="str">
        <f>TEXT("006285","000000")</f>
        <v>006285</v>
      </c>
      <c r="C374" s="3" t="s">
        <v>167</v>
      </c>
      <c r="D374" s="3" t="str">
        <f>TEXT("08/04/2008","dd/mm/yyyy")</f>
        <v>08/04/2008</v>
      </c>
      <c r="E374" s="3" t="s">
        <v>19</v>
      </c>
      <c r="F374" s="3" t="s">
        <v>17</v>
      </c>
      <c r="G374" s="3">
        <v>0</v>
      </c>
      <c r="H374" s="3"/>
      <c r="I374" s="3">
        <v>16.850000000000001</v>
      </c>
      <c r="J374" s="3"/>
    </row>
    <row r="375" spans="1:10" s="1" customFormat="1" ht="21.75" customHeight="1" x14ac:dyDescent="0.25">
      <c r="A375" s="3">
        <v>370</v>
      </c>
      <c r="B375" s="3" t="str">
        <f>TEXT("012917","000000")</f>
        <v>012917</v>
      </c>
      <c r="C375" s="3" t="s">
        <v>314</v>
      </c>
      <c r="D375" s="3" t="str">
        <f>TEXT("14/10/2008","dd/mm/yyyy")</f>
        <v>14/10/2008</v>
      </c>
      <c r="E375" s="3" t="s">
        <v>16</v>
      </c>
      <c r="F375" s="3" t="s">
        <v>17</v>
      </c>
      <c r="G375" s="3">
        <v>0</v>
      </c>
      <c r="H375" s="3"/>
      <c r="I375" s="3">
        <v>16.8</v>
      </c>
      <c r="J375" s="3"/>
    </row>
    <row r="376" spans="1:10" s="1" customFormat="1" ht="21.75" customHeight="1" x14ac:dyDescent="0.25">
      <c r="A376" s="3">
        <v>371</v>
      </c>
      <c r="B376" s="3" t="str">
        <f>TEXT("014978","000000")</f>
        <v>014978</v>
      </c>
      <c r="C376" s="3" t="s">
        <v>363</v>
      </c>
      <c r="D376" s="3" t="str">
        <f>TEXT("29/10/2008","dd/mm/yyyy")</f>
        <v>29/10/2008</v>
      </c>
      <c r="E376" s="3" t="s">
        <v>19</v>
      </c>
      <c r="F376" s="3" t="s">
        <v>17</v>
      </c>
      <c r="G376" s="3">
        <v>0</v>
      </c>
      <c r="H376" s="3"/>
      <c r="I376" s="3">
        <v>16.75</v>
      </c>
      <c r="J376" s="3"/>
    </row>
    <row r="377" spans="1:10" s="1" customFormat="1" ht="21.75" customHeight="1" x14ac:dyDescent="0.25">
      <c r="A377" s="3">
        <v>372</v>
      </c>
      <c r="B377" s="3" t="str">
        <f>TEXT("016840","000000")</f>
        <v>016840</v>
      </c>
      <c r="C377" s="3" t="s">
        <v>404</v>
      </c>
      <c r="D377" s="3" t="str">
        <f>TEXT("10/09/2008","dd/mm/yyyy")</f>
        <v>10/09/2008</v>
      </c>
      <c r="E377" s="3" t="s">
        <v>19</v>
      </c>
      <c r="F377" s="3" t="s">
        <v>17</v>
      </c>
      <c r="G377" s="3">
        <v>0</v>
      </c>
      <c r="H377" s="3"/>
      <c r="I377" s="3">
        <v>16.75</v>
      </c>
      <c r="J377" s="3"/>
    </row>
    <row r="378" spans="1:10" s="1" customFormat="1" ht="21.75" customHeight="1" x14ac:dyDescent="0.25">
      <c r="A378" s="3">
        <v>373</v>
      </c>
      <c r="B378" s="3" t="str">
        <f>TEXT("001361","000000")</f>
        <v>001361</v>
      </c>
      <c r="C378" s="3" t="s">
        <v>53</v>
      </c>
      <c r="D378" s="3" t="str">
        <f>TEXT("21/02/2008","dd/mm/yyyy")</f>
        <v>21/02/2008</v>
      </c>
      <c r="E378" s="3" t="s">
        <v>16</v>
      </c>
      <c r="F378" s="3" t="s">
        <v>17</v>
      </c>
      <c r="G378" s="3">
        <v>0</v>
      </c>
      <c r="H378" s="3"/>
      <c r="I378" s="3">
        <v>16.7</v>
      </c>
      <c r="J378" s="3"/>
    </row>
    <row r="379" spans="1:10" s="1" customFormat="1" ht="21.75" customHeight="1" x14ac:dyDescent="0.25">
      <c r="A379" s="3">
        <v>374</v>
      </c>
      <c r="B379" s="3" t="str">
        <f>TEXT("002065","000000")</f>
        <v>002065</v>
      </c>
      <c r="C379" s="3" t="s">
        <v>69</v>
      </c>
      <c r="D379" s="3" t="str">
        <f>TEXT("08/01/2008","dd/mm/yyyy")</f>
        <v>08/01/2008</v>
      </c>
      <c r="E379" s="3" t="s">
        <v>16</v>
      </c>
      <c r="F379" s="3" t="s">
        <v>17</v>
      </c>
      <c r="G379" s="3">
        <v>0</v>
      </c>
      <c r="H379" s="3"/>
      <c r="I379" s="3">
        <v>16.600000000000001</v>
      </c>
      <c r="J379" s="3"/>
    </row>
    <row r="380" spans="1:10" s="1" customFormat="1" ht="21.75" customHeight="1" x14ac:dyDescent="0.25">
      <c r="A380" s="3">
        <v>375</v>
      </c>
      <c r="B380" s="3" t="str">
        <f>TEXT("003198","000000")</f>
        <v>003198</v>
      </c>
      <c r="C380" s="3" t="s">
        <v>93</v>
      </c>
      <c r="D380" s="3" t="str">
        <f>TEXT("28/03/2008","dd/mm/yyyy")</f>
        <v>28/03/2008</v>
      </c>
      <c r="E380" s="3" t="s">
        <v>16</v>
      </c>
      <c r="F380" s="3" t="s">
        <v>17</v>
      </c>
      <c r="G380" s="3">
        <v>0</v>
      </c>
      <c r="H380" s="3"/>
      <c r="I380" s="3">
        <v>16.600000000000001</v>
      </c>
      <c r="J380" s="3"/>
    </row>
    <row r="381" spans="1:10" s="1" customFormat="1" ht="21.75" customHeight="1" x14ac:dyDescent="0.25">
      <c r="A381" s="3">
        <v>376</v>
      </c>
      <c r="B381" s="3" t="str">
        <f>TEXT("005955","000000")</f>
        <v>005955</v>
      </c>
      <c r="C381" s="3" t="s">
        <v>158</v>
      </c>
      <c r="D381" s="3" t="str">
        <f>TEXT("25/07/2008","dd/mm/yyyy")</f>
        <v>25/07/2008</v>
      </c>
      <c r="E381" s="3" t="s">
        <v>16</v>
      </c>
      <c r="F381" s="3" t="s">
        <v>17</v>
      </c>
      <c r="G381" s="3">
        <v>0</v>
      </c>
      <c r="H381" s="3"/>
      <c r="I381" s="3">
        <v>16.600000000000001</v>
      </c>
      <c r="J381" s="3"/>
    </row>
    <row r="382" spans="1:10" s="1" customFormat="1" ht="21.75" customHeight="1" x14ac:dyDescent="0.25">
      <c r="A382" s="3">
        <v>377</v>
      </c>
      <c r="B382" s="3" t="str">
        <f>TEXT("007973","000000")</f>
        <v>007973</v>
      </c>
      <c r="C382" s="3" t="s">
        <v>198</v>
      </c>
      <c r="D382" s="3" t="str">
        <f>TEXT("03/08/2008","dd/mm/yyyy")</f>
        <v>03/08/2008</v>
      </c>
      <c r="E382" s="3" t="s">
        <v>16</v>
      </c>
      <c r="F382" s="3" t="s">
        <v>17</v>
      </c>
      <c r="G382" s="3">
        <v>0</v>
      </c>
      <c r="H382" s="3"/>
      <c r="I382" s="3">
        <v>16.600000000000001</v>
      </c>
      <c r="J382" s="3"/>
    </row>
    <row r="383" spans="1:10" s="1" customFormat="1" ht="21.75" customHeight="1" x14ac:dyDescent="0.25">
      <c r="A383" s="3">
        <v>378</v>
      </c>
      <c r="B383" s="3" t="str">
        <f>TEXT("013566","000000")</f>
        <v>013566</v>
      </c>
      <c r="C383" s="3" t="s">
        <v>334</v>
      </c>
      <c r="D383" s="3" t="str">
        <f>TEXT("08/09/2008","dd/mm/yyyy")</f>
        <v>08/09/2008</v>
      </c>
      <c r="E383" s="3" t="s">
        <v>19</v>
      </c>
      <c r="F383" s="3" t="s">
        <v>17</v>
      </c>
      <c r="G383" s="3">
        <v>0</v>
      </c>
      <c r="H383" s="3"/>
      <c r="I383" s="3">
        <v>16.600000000000001</v>
      </c>
      <c r="J383" s="3"/>
    </row>
    <row r="384" spans="1:10" s="1" customFormat="1" ht="21.75" customHeight="1" x14ac:dyDescent="0.25">
      <c r="A384" s="3">
        <v>379</v>
      </c>
      <c r="B384" s="3" t="str">
        <f>TEXT("015759","000000")</f>
        <v>015759</v>
      </c>
      <c r="C384" s="3" t="s">
        <v>377</v>
      </c>
      <c r="D384" s="3" t="str">
        <f>TEXT("12/10/2008","dd/mm/yyyy")</f>
        <v>12/10/2008</v>
      </c>
      <c r="E384" s="3" t="s">
        <v>16</v>
      </c>
      <c r="F384" s="3" t="s">
        <v>17</v>
      </c>
      <c r="G384" s="3">
        <v>0</v>
      </c>
      <c r="H384" s="3"/>
      <c r="I384" s="3">
        <v>16.600000000000001</v>
      </c>
      <c r="J384" s="3"/>
    </row>
    <row r="385" spans="1:10" s="1" customFormat="1" ht="21.75" customHeight="1" x14ac:dyDescent="0.25">
      <c r="A385" s="3">
        <v>380</v>
      </c>
      <c r="B385" s="3" t="str">
        <f>TEXT("000318","000000")</f>
        <v>000318</v>
      </c>
      <c r="C385" s="3" t="s">
        <v>21</v>
      </c>
      <c r="D385" s="3" t="str">
        <f>TEXT("08/12/2008","dd/mm/yyyy")</f>
        <v>08/12/2008</v>
      </c>
      <c r="E385" s="3" t="s">
        <v>19</v>
      </c>
      <c r="F385" s="3" t="s">
        <v>17</v>
      </c>
      <c r="G385" s="3">
        <v>0</v>
      </c>
      <c r="H385" s="3"/>
      <c r="I385" s="3">
        <v>16.55</v>
      </c>
      <c r="J385" s="3"/>
    </row>
    <row r="386" spans="1:10" s="1" customFormat="1" ht="21.75" customHeight="1" x14ac:dyDescent="0.25">
      <c r="A386" s="3">
        <v>381</v>
      </c>
      <c r="B386" s="3" t="str">
        <f>TEXT("010639","000000")</f>
        <v>010639</v>
      </c>
      <c r="C386" s="3" t="s">
        <v>267</v>
      </c>
      <c r="D386" s="3" t="str">
        <f>TEXT("10/04/2008","dd/mm/yyyy")</f>
        <v>10/04/2008</v>
      </c>
      <c r="E386" s="3" t="s">
        <v>19</v>
      </c>
      <c r="F386" s="3" t="s">
        <v>17</v>
      </c>
      <c r="G386" s="3">
        <v>0</v>
      </c>
      <c r="H386" s="3"/>
      <c r="I386" s="3">
        <v>16.55</v>
      </c>
      <c r="J386" s="3"/>
    </row>
    <row r="387" spans="1:10" s="1" customFormat="1" ht="21.75" customHeight="1" x14ac:dyDescent="0.25">
      <c r="A387" s="3">
        <v>382</v>
      </c>
      <c r="B387" s="3" t="str">
        <f>TEXT("013023","000000")</f>
        <v>013023</v>
      </c>
      <c r="C387" s="3" t="s">
        <v>318</v>
      </c>
      <c r="D387" s="3" t="str">
        <f>TEXT("11/01/2008","dd/mm/yyyy")</f>
        <v>11/01/2008</v>
      </c>
      <c r="E387" s="3" t="s">
        <v>16</v>
      </c>
      <c r="F387" s="3" t="s">
        <v>17</v>
      </c>
      <c r="G387" s="3">
        <v>0</v>
      </c>
      <c r="H387" s="3"/>
      <c r="I387" s="3">
        <v>16.55</v>
      </c>
      <c r="J387" s="3"/>
    </row>
    <row r="388" spans="1:10" s="1" customFormat="1" ht="21.75" customHeight="1" x14ac:dyDescent="0.25">
      <c r="A388" s="3">
        <v>383</v>
      </c>
      <c r="B388" s="3" t="str">
        <f>TEXT("013470","000000")</f>
        <v>013470</v>
      </c>
      <c r="C388" s="3" t="s">
        <v>329</v>
      </c>
      <c r="D388" s="3" t="str">
        <f>TEXT("09/02/2008","dd/mm/yyyy")</f>
        <v>09/02/2008</v>
      </c>
      <c r="E388" s="3" t="s">
        <v>19</v>
      </c>
      <c r="F388" s="3" t="s">
        <v>17</v>
      </c>
      <c r="G388" s="3">
        <v>0</v>
      </c>
      <c r="H388" s="3"/>
      <c r="I388" s="3">
        <v>16.55</v>
      </c>
      <c r="J388" s="3"/>
    </row>
    <row r="389" spans="1:10" s="1" customFormat="1" ht="21.75" customHeight="1" x14ac:dyDescent="0.25">
      <c r="A389" s="3">
        <v>384</v>
      </c>
      <c r="B389" s="3" t="str">
        <f>TEXT("005141","000000")</f>
        <v>005141</v>
      </c>
      <c r="C389" s="3" t="s">
        <v>135</v>
      </c>
      <c r="D389" s="3" t="str">
        <f>TEXT("21/11/2008","dd/mm/yyyy")</f>
        <v>21/11/2008</v>
      </c>
      <c r="E389" s="3" t="s">
        <v>16</v>
      </c>
      <c r="F389" s="3" t="s">
        <v>17</v>
      </c>
      <c r="G389" s="3">
        <v>0</v>
      </c>
      <c r="H389" s="3"/>
      <c r="I389" s="3">
        <v>16.5</v>
      </c>
      <c r="J389" s="3"/>
    </row>
    <row r="390" spans="1:10" s="1" customFormat="1" ht="21.75" customHeight="1" x14ac:dyDescent="0.25">
      <c r="A390" s="3">
        <v>385</v>
      </c>
      <c r="B390" s="3" t="str">
        <f>TEXT("009455","000000")</f>
        <v>009455</v>
      </c>
      <c r="C390" s="3" t="s">
        <v>235</v>
      </c>
      <c r="D390" s="3" t="str">
        <f>TEXT("22/06/2008","dd/mm/yyyy")</f>
        <v>22/06/2008</v>
      </c>
      <c r="E390" s="3" t="s">
        <v>19</v>
      </c>
      <c r="F390" s="3" t="s">
        <v>17</v>
      </c>
      <c r="G390" s="3">
        <v>0</v>
      </c>
      <c r="H390" s="3"/>
      <c r="I390" s="3">
        <v>16.5</v>
      </c>
      <c r="J390" s="3"/>
    </row>
    <row r="391" spans="1:10" s="1" customFormat="1" ht="21.75" customHeight="1" x14ac:dyDescent="0.25">
      <c r="A391" s="3">
        <v>386</v>
      </c>
      <c r="B391" s="3" t="str">
        <f>TEXT("011100","000000")</f>
        <v>011100</v>
      </c>
      <c r="C391" s="3" t="s">
        <v>274</v>
      </c>
      <c r="D391" s="3" t="str">
        <f>TEXT("03/12/2008","dd/mm/yyyy")</f>
        <v>03/12/2008</v>
      </c>
      <c r="E391" s="3" t="s">
        <v>16</v>
      </c>
      <c r="F391" s="3" t="s">
        <v>17</v>
      </c>
      <c r="G391" s="3">
        <v>0</v>
      </c>
      <c r="H391" s="3"/>
      <c r="I391" s="3">
        <v>16.5</v>
      </c>
      <c r="J391" s="3"/>
    </row>
    <row r="392" spans="1:10" s="1" customFormat="1" ht="21.75" customHeight="1" x14ac:dyDescent="0.25">
      <c r="A392" s="3">
        <v>387</v>
      </c>
      <c r="B392" s="3" t="str">
        <f>TEXT("014012","000000")</f>
        <v>014012</v>
      </c>
      <c r="C392" s="3" t="s">
        <v>342</v>
      </c>
      <c r="D392" s="3" t="str">
        <f>TEXT("02/08/2008","dd/mm/yyyy")</f>
        <v>02/08/2008</v>
      </c>
      <c r="E392" s="3" t="s">
        <v>19</v>
      </c>
      <c r="F392" s="3" t="s">
        <v>17</v>
      </c>
      <c r="G392" s="3">
        <v>0</v>
      </c>
      <c r="H392" s="3"/>
      <c r="I392" s="3">
        <v>16.5</v>
      </c>
      <c r="J392" s="3"/>
    </row>
    <row r="393" spans="1:10" s="1" customFormat="1" ht="21.75" customHeight="1" x14ac:dyDescent="0.25">
      <c r="A393" s="3">
        <v>388</v>
      </c>
      <c r="B393" s="3" t="str">
        <f>TEXT("014977","000000")</f>
        <v>014977</v>
      </c>
      <c r="C393" s="3" t="s">
        <v>362</v>
      </c>
      <c r="D393" s="3" t="str">
        <f>TEXT("19/11/2008","dd/mm/yyyy")</f>
        <v>19/11/2008</v>
      </c>
      <c r="E393" s="3" t="s">
        <v>19</v>
      </c>
      <c r="F393" s="3" t="s">
        <v>17</v>
      </c>
      <c r="G393" s="3">
        <v>0</v>
      </c>
      <c r="H393" s="3"/>
      <c r="I393" s="3">
        <v>16.5</v>
      </c>
      <c r="J393" s="3"/>
    </row>
    <row r="394" spans="1:10" s="1" customFormat="1" ht="21.75" customHeight="1" x14ac:dyDescent="0.25">
      <c r="A394" s="3">
        <v>389</v>
      </c>
      <c r="B394" s="3" t="str">
        <f>TEXT("005613","000000")</f>
        <v>005613</v>
      </c>
      <c r="C394" s="3" t="s">
        <v>150</v>
      </c>
      <c r="D394" s="3" t="str">
        <f>TEXT("10/11/2008","dd/mm/yyyy")</f>
        <v>10/11/2008</v>
      </c>
      <c r="E394" s="3" t="s">
        <v>16</v>
      </c>
      <c r="F394" s="3" t="s">
        <v>17</v>
      </c>
      <c r="G394" s="3">
        <v>0</v>
      </c>
      <c r="H394" s="3"/>
      <c r="I394" s="3">
        <v>16.45</v>
      </c>
      <c r="J394" s="3"/>
    </row>
    <row r="395" spans="1:10" s="1" customFormat="1" ht="21.75" customHeight="1" x14ac:dyDescent="0.25">
      <c r="A395" s="3">
        <v>390</v>
      </c>
      <c r="B395" s="3" t="str">
        <f>TEXT("009436","000000")</f>
        <v>009436</v>
      </c>
      <c r="C395" s="3" t="s">
        <v>234</v>
      </c>
      <c r="D395" s="3" t="str">
        <f>TEXT("23/09/2008","dd/mm/yyyy")</f>
        <v>23/09/2008</v>
      </c>
      <c r="E395" s="3" t="s">
        <v>19</v>
      </c>
      <c r="F395" s="3" t="s">
        <v>17</v>
      </c>
      <c r="G395" s="3">
        <v>0</v>
      </c>
      <c r="H395" s="3"/>
      <c r="I395" s="3">
        <v>16.350000000000001</v>
      </c>
      <c r="J395" s="3"/>
    </row>
    <row r="396" spans="1:10" s="1" customFormat="1" ht="21.75" customHeight="1" x14ac:dyDescent="0.25">
      <c r="A396" s="3">
        <v>391</v>
      </c>
      <c r="B396" s="3" t="str">
        <f>TEXT("006268","000000")</f>
        <v>006268</v>
      </c>
      <c r="C396" s="3" t="s">
        <v>165</v>
      </c>
      <c r="D396" s="3" t="str">
        <f>TEXT("25/07/2008","dd/mm/yyyy")</f>
        <v>25/07/2008</v>
      </c>
      <c r="E396" s="3" t="s">
        <v>19</v>
      </c>
      <c r="F396" s="3" t="s">
        <v>17</v>
      </c>
      <c r="G396" s="3">
        <v>0</v>
      </c>
      <c r="H396" s="3"/>
      <c r="I396" s="3">
        <v>16.3</v>
      </c>
      <c r="J396" s="3"/>
    </row>
    <row r="397" spans="1:10" s="1" customFormat="1" ht="21.75" customHeight="1" x14ac:dyDescent="0.25">
      <c r="A397" s="3">
        <v>392</v>
      </c>
      <c r="B397" s="3" t="str">
        <f>TEXT("000049","000000")</f>
        <v>000049</v>
      </c>
      <c r="C397" s="3" t="s">
        <v>18</v>
      </c>
      <c r="D397" s="3" t="str">
        <f>TEXT("05/06/2008","dd/mm/yyyy")</f>
        <v>05/06/2008</v>
      </c>
      <c r="E397" s="3" t="s">
        <v>16</v>
      </c>
      <c r="F397" s="3" t="s">
        <v>17</v>
      </c>
      <c r="G397" s="3">
        <v>0</v>
      </c>
      <c r="H397" s="3"/>
      <c r="I397" s="3">
        <v>16.25</v>
      </c>
      <c r="J397" s="3"/>
    </row>
    <row r="398" spans="1:10" s="1" customFormat="1" ht="21.75" customHeight="1" x14ac:dyDescent="0.25">
      <c r="A398" s="3">
        <v>393</v>
      </c>
      <c r="B398" s="3" t="str">
        <f>TEXT("016503","000000")</f>
        <v>016503</v>
      </c>
      <c r="C398" s="3" t="s">
        <v>399</v>
      </c>
      <c r="D398" s="3" t="str">
        <f>TEXT("16/10/2008","dd/mm/yyyy")</f>
        <v>16/10/2008</v>
      </c>
      <c r="E398" s="3" t="s">
        <v>19</v>
      </c>
      <c r="F398" s="3" t="s">
        <v>17</v>
      </c>
      <c r="G398" s="3">
        <v>0</v>
      </c>
      <c r="H398" s="3"/>
      <c r="I398" s="3">
        <v>16.149999999999999</v>
      </c>
      <c r="J398" s="3"/>
    </row>
  </sheetData>
  <sortState xmlns:xlrd2="http://schemas.microsoft.com/office/spreadsheetml/2017/richdata2" ref="A8:J398">
    <sortCondition descending="1" ref="I8:I398"/>
  </sortState>
  <mergeCells count="6">
    <mergeCell ref="A1:F1"/>
    <mergeCell ref="A2:F2"/>
    <mergeCell ref="G2:J2"/>
    <mergeCell ref="A3:F3"/>
    <mergeCell ref="A4:F4"/>
    <mergeCell ref="G4:J4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THPT NS_Danh sach diem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Văn Cường</dc:creator>
  <cp:lastModifiedBy>Văn Cường</cp:lastModifiedBy>
  <dcterms:created xsi:type="dcterms:W3CDTF">2023-06-13T10:44:35Z</dcterms:created>
  <dcterms:modified xsi:type="dcterms:W3CDTF">2023-06-13T10:46:34Z</dcterms:modified>
</cp:coreProperties>
</file>